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ocuments\"/>
    </mc:Choice>
  </mc:AlternateContent>
  <bookViews>
    <workbookView xWindow="0" yWindow="0" windowWidth="23040" windowHeight="9384" tabRatio="889"/>
  </bookViews>
  <sheets>
    <sheet name="Főösszesítő" sheetId="3" r:id="rId1"/>
    <sheet name="Egyenértékű tétel" sheetId="18" r:id="rId2"/>
    <sheet name="Kiegészítő tájékoztatás" sheetId="19" r:id="rId3"/>
    <sheet name="1. Építészet és tartószerkezet" sheetId="11" r:id="rId4"/>
    <sheet name="1.1 Bontási munkák" sheetId="1" r:id="rId5"/>
    <sheet name="1.2 Építési munkák" sheetId="2" r:id="rId6"/>
    <sheet name="1.3 Szigeteléstechnológia" sheetId="13" r:id="rId7"/>
    <sheet name="2. Épületvillamosság" sheetId="4" r:id="rId8"/>
    <sheet name="3. Épületgépészet" sheetId="7" r:id="rId9"/>
    <sheet name="3.1 Fűtés-hűtés" sheetId="15" r:id="rId10"/>
    <sheet name="3.2 Belső vízellátás-csatorna" sheetId="16" r:id="rId11"/>
    <sheet name="3.3 Szellőzés" sheetId="17" r:id="rId12"/>
    <sheet name="4. Tűzjelző" sheetId="6" r:id="rId13"/>
  </sheets>
  <definedNames>
    <definedName name="_xlnm._FilterDatabase" localSheetId="5" hidden="1">'1.2 Építési munkák'!$C$1:$C$203</definedName>
    <definedName name="_xlnm._FilterDatabase" localSheetId="7" hidden="1">'2. Épületvillamosság'!$H$1:$I$397</definedName>
    <definedName name="_xlnm._FilterDatabase" localSheetId="9" hidden="1">'3.1 Fűtés-hűtés'!$G$1:$H$281</definedName>
    <definedName name="_xlnm._FilterDatabase" localSheetId="10" hidden="1">'3.2 Belső vízellátás-csatorna'!$G$1:$H$118</definedName>
    <definedName name="_xlnm._FilterDatabase" localSheetId="11" hidden="1">'3.3 Szellőzés'!$G$1:$H$252</definedName>
    <definedName name="bép">Főösszesítő!$H$13</definedName>
    <definedName name="bo">Főösszesítő!$H$14</definedName>
    <definedName name="e">Főösszesítő!$H$19</definedName>
    <definedName name="el">Főösszesítő!$H$16</definedName>
    <definedName name="ép">Főösszesítő!$H$15</definedName>
    <definedName name="eur">'3.1 Fűtés-hűtés'!#REF!</definedName>
    <definedName name="fan">Főösszesítő!$H$22</definedName>
    <definedName name="gép">Főösszesítő!$H$17</definedName>
    <definedName name="hig">Főösszesítő!#REF!</definedName>
    <definedName name="pas">Főösszesítő!$H$23</definedName>
    <definedName name="_xlnm.Print_Area" localSheetId="3">'1. Építészet és tartószerkezet'!$A$1:$H$8</definedName>
    <definedName name="_xlnm.Print_Area" localSheetId="4">'1.1 Bontási munkák'!$A$1:$I$32</definedName>
    <definedName name="_xlnm.Print_Area" localSheetId="5">'1.2 Építési munkák'!$A$1:$H$203</definedName>
    <definedName name="_xlnm.Print_Area" localSheetId="6">'1.3 Szigeteléstechnológia'!$A$1:$H$14</definedName>
    <definedName name="_xlnm.Print_Area" localSheetId="7">'2. Épületvillamosság'!$A$1:$K$337</definedName>
    <definedName name="_xlnm.Print_Area" localSheetId="8">'3. Épületgépészet'!$A$1:$H$8</definedName>
    <definedName name="_xlnm.Print_Area" localSheetId="9">'3.1 Fűtés-hűtés'!$A$1:$J$281</definedName>
    <definedName name="_xlnm.Print_Area" localSheetId="10">'3.2 Belső vízellátás-csatorna'!$A$1:$J$118</definedName>
    <definedName name="_xlnm.Print_Area" localSheetId="11">'3.3 Szellőzés'!$A$1:$J$86</definedName>
    <definedName name="_xlnm.Print_Area" localSheetId="12">'4. Tűzjelző'!$A$1:$G$24</definedName>
    <definedName name="_xlnm.Print_Area" localSheetId="0">Főösszesítő!$A$1:$E$33</definedName>
    <definedName name="tűzj">Főösszesítő!$H$18</definedName>
  </definedNames>
  <calcPr calcId="152511"/>
</workbook>
</file>

<file path=xl/calcChain.xml><?xml version="1.0" encoding="utf-8"?>
<calcChain xmlns="http://schemas.openxmlformats.org/spreadsheetml/2006/main">
  <c r="G28" i="2" l="1"/>
  <c r="I17" i="19" l="1"/>
  <c r="H17" i="19"/>
  <c r="I16" i="19"/>
  <c r="H16" i="19"/>
  <c r="I15" i="19"/>
  <c r="H15" i="19"/>
  <c r="I14" i="19"/>
  <c r="H14" i="19"/>
  <c r="I13" i="19"/>
  <c r="H13" i="19"/>
  <c r="I12" i="19"/>
  <c r="H12" i="19"/>
  <c r="I11" i="19"/>
  <c r="H11" i="19"/>
  <c r="I10" i="19"/>
  <c r="H10" i="19"/>
  <c r="I9" i="19"/>
  <c r="H9" i="19"/>
  <c r="I8" i="19"/>
  <c r="H8" i="19"/>
  <c r="F21" i="6"/>
  <c r="F22" i="6"/>
  <c r="F20" i="6"/>
  <c r="H18" i="19" l="1"/>
  <c r="I18" i="19"/>
  <c r="B12" i="2"/>
  <c r="G173" i="2"/>
  <c r="H173" i="2"/>
  <c r="C175" i="2"/>
  <c r="G175" i="2"/>
  <c r="H175" i="2"/>
  <c r="G177" i="2"/>
  <c r="H177" i="2"/>
  <c r="G179" i="2"/>
  <c r="H179" i="2"/>
  <c r="G181" i="2"/>
  <c r="H181" i="2"/>
  <c r="G183" i="2"/>
  <c r="H183" i="2"/>
  <c r="G185" i="2"/>
  <c r="H185" i="2"/>
  <c r="G187" i="2"/>
  <c r="H187" i="2"/>
  <c r="G189" i="2"/>
  <c r="H189" i="2"/>
  <c r="G191" i="2"/>
  <c r="H191" i="2"/>
  <c r="G193" i="2"/>
  <c r="H193" i="2"/>
  <c r="G195" i="2"/>
  <c r="H195" i="2"/>
  <c r="G197" i="2"/>
  <c r="H197" i="2"/>
  <c r="G199" i="2"/>
  <c r="H199" i="2"/>
  <c r="C201" i="2"/>
  <c r="G201" i="2" s="1"/>
  <c r="G123" i="2"/>
  <c r="H123" i="2"/>
  <c r="H42" i="2"/>
  <c r="G42" i="2"/>
  <c r="C44" i="2"/>
  <c r="H44" i="2" s="1"/>
  <c r="G78" i="2"/>
  <c r="H78" i="2"/>
  <c r="G76" i="2"/>
  <c r="H76" i="2"/>
  <c r="G160" i="2"/>
  <c r="H160" i="2"/>
  <c r="G138" i="2"/>
  <c r="H138" i="2"/>
  <c r="H30" i="1"/>
  <c r="I30" i="1"/>
  <c r="B11" i="2"/>
  <c r="G203" i="2" l="1"/>
  <c r="G12" i="2" s="1"/>
  <c r="H201" i="2"/>
  <c r="H203" i="2" s="1"/>
  <c r="H12" i="2" s="1"/>
  <c r="G44" i="2"/>
  <c r="K316" i="4"/>
  <c r="J316" i="4"/>
  <c r="K314" i="4"/>
  <c r="J314" i="4"/>
  <c r="K312" i="4"/>
  <c r="J312" i="4"/>
  <c r="K310" i="4"/>
  <c r="J310" i="4"/>
  <c r="K308" i="4"/>
  <c r="J308" i="4"/>
  <c r="K306" i="4"/>
  <c r="J306" i="4"/>
  <c r="K304" i="4"/>
  <c r="J304" i="4"/>
  <c r="K302" i="4"/>
  <c r="J302" i="4"/>
  <c r="K300" i="4"/>
  <c r="J300" i="4"/>
  <c r="K298" i="4"/>
  <c r="J298" i="4"/>
  <c r="K296" i="4"/>
  <c r="J296" i="4"/>
  <c r="K294" i="4"/>
  <c r="J294" i="4"/>
  <c r="K292" i="4"/>
  <c r="J292" i="4"/>
  <c r="J290" i="4"/>
  <c r="K290" i="4"/>
  <c r="K318" i="4" l="1"/>
  <c r="K334" i="4" s="1"/>
  <c r="J318" i="4"/>
  <c r="J334" i="4" s="1"/>
  <c r="J81" i="17" l="1"/>
  <c r="I81" i="17"/>
  <c r="J78" i="17"/>
  <c r="I78" i="17"/>
  <c r="J75" i="17"/>
  <c r="I75" i="17"/>
  <c r="J72" i="17"/>
  <c r="I72" i="17"/>
  <c r="J69" i="17"/>
  <c r="I69" i="17"/>
  <c r="J66" i="17"/>
  <c r="I66" i="17"/>
  <c r="J63" i="17"/>
  <c r="I63" i="17"/>
  <c r="J57" i="17"/>
  <c r="I57" i="17"/>
  <c r="J54" i="17"/>
  <c r="I54" i="17"/>
  <c r="J51" i="17"/>
  <c r="I51" i="17"/>
  <c r="J48" i="17"/>
  <c r="I48" i="17"/>
  <c r="J46" i="17"/>
  <c r="I46" i="17"/>
  <c r="J44" i="17"/>
  <c r="I44" i="17"/>
  <c r="J39" i="17"/>
  <c r="I39" i="17"/>
  <c r="I36" i="17"/>
  <c r="J33" i="17"/>
  <c r="I33" i="17"/>
  <c r="I31" i="17"/>
  <c r="J29" i="17"/>
  <c r="I29" i="17"/>
  <c r="I27" i="17"/>
  <c r="J25" i="17"/>
  <c r="I25" i="17"/>
  <c r="I19" i="17"/>
  <c r="J17" i="17"/>
  <c r="I17" i="17"/>
  <c r="J15" i="17"/>
  <c r="I15" i="17"/>
  <c r="J13" i="17"/>
  <c r="I13" i="17"/>
  <c r="J11" i="17"/>
  <c r="I11" i="17"/>
  <c r="J8" i="17"/>
  <c r="J60" i="17"/>
  <c r="I60" i="17"/>
  <c r="E42" i="17"/>
  <c r="J36" i="17"/>
  <c r="J31" i="17"/>
  <c r="J27" i="17"/>
  <c r="E22" i="17"/>
  <c r="I22" i="17" s="1"/>
  <c r="J19" i="17"/>
  <c r="A11" i="17"/>
  <c r="I8" i="17"/>
  <c r="J104" i="16"/>
  <c r="J101" i="16"/>
  <c r="J88" i="16"/>
  <c r="J85" i="16"/>
  <c r="J82" i="16"/>
  <c r="J79" i="16"/>
  <c r="J76" i="16"/>
  <c r="J73" i="16"/>
  <c r="J70" i="16"/>
  <c r="J64" i="16"/>
  <c r="J61" i="16"/>
  <c r="J56" i="16"/>
  <c r="J51" i="16"/>
  <c r="I51" i="16"/>
  <c r="J46" i="16"/>
  <c r="J42" i="16"/>
  <c r="J39" i="16"/>
  <c r="J37" i="16"/>
  <c r="J35" i="16"/>
  <c r="J32" i="16"/>
  <c r="J30" i="16"/>
  <c r="J14" i="16"/>
  <c r="I11" i="16"/>
  <c r="J7" i="16"/>
  <c r="I42" i="16"/>
  <c r="E114" i="16"/>
  <c r="E112" i="16"/>
  <c r="E110" i="16"/>
  <c r="E108" i="16"/>
  <c r="J108" i="16" s="1"/>
  <c r="I104" i="16"/>
  <c r="I101" i="16"/>
  <c r="E98" i="16"/>
  <c r="I98" i="16" s="1"/>
  <c r="E95" i="16"/>
  <c r="I95" i="16" s="1"/>
  <c r="E92" i="16"/>
  <c r="I92" i="16" s="1"/>
  <c r="I88" i="16"/>
  <c r="I85" i="16"/>
  <c r="I82" i="16"/>
  <c r="I79" i="16"/>
  <c r="I76" i="16"/>
  <c r="I73" i="16"/>
  <c r="I70" i="16"/>
  <c r="J67" i="16"/>
  <c r="I67" i="16"/>
  <c r="I64" i="16"/>
  <c r="I61" i="16"/>
  <c r="I56" i="16"/>
  <c r="I46" i="16"/>
  <c r="I39" i="16"/>
  <c r="I37" i="16"/>
  <c r="I35" i="16"/>
  <c r="I32" i="16"/>
  <c r="I30" i="16"/>
  <c r="J28" i="16"/>
  <c r="I28" i="16"/>
  <c r="J20" i="16"/>
  <c r="I20" i="16"/>
  <c r="J18" i="16"/>
  <c r="I18" i="16"/>
  <c r="J16" i="16"/>
  <c r="I16" i="16"/>
  <c r="I14" i="16"/>
  <c r="J11" i="16"/>
  <c r="A11" i="16"/>
  <c r="A14" i="16" s="1"/>
  <c r="I7" i="16"/>
  <c r="I199" i="15"/>
  <c r="J197" i="15"/>
  <c r="J191" i="15"/>
  <c r="I191" i="15"/>
  <c r="J185" i="15"/>
  <c r="I185" i="15"/>
  <c r="I181" i="15"/>
  <c r="I178" i="15"/>
  <c r="I175" i="15"/>
  <c r="I173" i="15"/>
  <c r="I168" i="15"/>
  <c r="J166" i="15"/>
  <c r="I166" i="15"/>
  <c r="J163" i="15"/>
  <c r="I163" i="15"/>
  <c r="J161" i="15"/>
  <c r="I161" i="15"/>
  <c r="J159" i="15"/>
  <c r="I159" i="15"/>
  <c r="J157" i="15"/>
  <c r="I157" i="15"/>
  <c r="J155" i="15"/>
  <c r="I155" i="15"/>
  <c r="J152" i="15"/>
  <c r="I152" i="15"/>
  <c r="J149" i="15"/>
  <c r="I149" i="15"/>
  <c r="J146" i="15"/>
  <c r="I146" i="15"/>
  <c r="J139" i="15"/>
  <c r="J136" i="15"/>
  <c r="I136" i="15"/>
  <c r="J129" i="15"/>
  <c r="I129" i="15"/>
  <c r="J126" i="15"/>
  <c r="I126" i="15"/>
  <c r="J124" i="15"/>
  <c r="I124" i="15"/>
  <c r="J120" i="15"/>
  <c r="I120" i="15"/>
  <c r="J118" i="15"/>
  <c r="J114" i="15"/>
  <c r="I114" i="15"/>
  <c r="J112" i="15"/>
  <c r="I112" i="15"/>
  <c r="J108" i="15"/>
  <c r="I108" i="15"/>
  <c r="J105" i="15"/>
  <c r="I105" i="15"/>
  <c r="J102" i="15"/>
  <c r="I102" i="15"/>
  <c r="J98" i="15"/>
  <c r="I98" i="15"/>
  <c r="J94" i="15"/>
  <c r="I94" i="15"/>
  <c r="I88" i="15"/>
  <c r="I86" i="15"/>
  <c r="J84" i="15"/>
  <c r="I84" i="15"/>
  <c r="J81" i="15"/>
  <c r="I81" i="15"/>
  <c r="I79" i="15"/>
  <c r="J69" i="15"/>
  <c r="I69" i="15"/>
  <c r="J66" i="15"/>
  <c r="J63" i="15"/>
  <c r="I63" i="15"/>
  <c r="I61" i="15"/>
  <c r="J59" i="15"/>
  <c r="I59" i="15"/>
  <c r="J55" i="15"/>
  <c r="J52" i="15"/>
  <c r="I52" i="15"/>
  <c r="J49" i="15"/>
  <c r="I49" i="15"/>
  <c r="J46" i="15"/>
  <c r="I46" i="15"/>
  <c r="J43" i="15"/>
  <c r="I43" i="15"/>
  <c r="J40" i="15"/>
  <c r="I40" i="15"/>
  <c r="J37" i="15"/>
  <c r="J32" i="15"/>
  <c r="J30" i="15"/>
  <c r="I30" i="15"/>
  <c r="J28" i="15"/>
  <c r="I28" i="15"/>
  <c r="J26" i="15"/>
  <c r="I26" i="15"/>
  <c r="I24" i="15"/>
  <c r="J21" i="15"/>
  <c r="I21" i="15"/>
  <c r="J19" i="15"/>
  <c r="J17" i="15"/>
  <c r="I17" i="15"/>
  <c r="J12" i="15"/>
  <c r="I12" i="15"/>
  <c r="J6" i="15"/>
  <c r="I37" i="15"/>
  <c r="I32" i="15"/>
  <c r="E214" i="15"/>
  <c r="J214" i="15" s="1"/>
  <c r="E212" i="15"/>
  <c r="J203" i="15"/>
  <c r="I203" i="15"/>
  <c r="E201" i="15"/>
  <c r="E210" i="15" s="1"/>
  <c r="J199" i="15"/>
  <c r="I197" i="15"/>
  <c r="J195" i="15"/>
  <c r="I195" i="15"/>
  <c r="J188" i="15"/>
  <c r="I188" i="15"/>
  <c r="J181" i="15"/>
  <c r="J178" i="15"/>
  <c r="J175" i="15"/>
  <c r="J173" i="15"/>
  <c r="J170" i="15"/>
  <c r="I170" i="15"/>
  <c r="J168" i="15"/>
  <c r="I139" i="15"/>
  <c r="I118" i="15"/>
  <c r="J88" i="15"/>
  <c r="J86" i="15"/>
  <c r="J79" i="15"/>
  <c r="E72" i="15"/>
  <c r="J72" i="15" s="1"/>
  <c r="I66" i="15"/>
  <c r="J61" i="15"/>
  <c r="I55" i="15"/>
  <c r="E34" i="15"/>
  <c r="J24" i="15"/>
  <c r="I19" i="15"/>
  <c r="E15" i="15"/>
  <c r="E10" i="15"/>
  <c r="E8" i="15"/>
  <c r="E206" i="15" s="1"/>
  <c r="I6" i="15"/>
  <c r="A6" i="15"/>
  <c r="E3" i="15"/>
  <c r="E208" i="15" l="1"/>
  <c r="I208" i="15" s="1"/>
  <c r="J98" i="16"/>
  <c r="J95" i="16"/>
  <c r="J201" i="15"/>
  <c r="J92" i="16"/>
  <c r="J42" i="17"/>
  <c r="J22" i="17"/>
  <c r="I42" i="17"/>
  <c r="I83" i="17" s="1"/>
  <c r="G7" i="7" s="1"/>
  <c r="A13" i="17"/>
  <c r="A15" i="17" s="1"/>
  <c r="J114" i="16"/>
  <c r="J112" i="16"/>
  <c r="J110" i="16"/>
  <c r="I108" i="16"/>
  <c r="I110" i="16"/>
  <c r="I112" i="16"/>
  <c r="I114" i="16"/>
  <c r="A16" i="16"/>
  <c r="J212" i="15"/>
  <c r="J210" i="15"/>
  <c r="I201" i="15"/>
  <c r="I34" i="15"/>
  <c r="J15" i="15"/>
  <c r="J3" i="15"/>
  <c r="J206" i="15"/>
  <c r="I206" i="15"/>
  <c r="I15" i="15"/>
  <c r="J34" i="15"/>
  <c r="E75" i="15"/>
  <c r="I210" i="15"/>
  <c r="I212" i="15"/>
  <c r="I214" i="15"/>
  <c r="I8" i="15"/>
  <c r="I10" i="15"/>
  <c r="I72" i="15"/>
  <c r="I3" i="15"/>
  <c r="J8" i="15"/>
  <c r="J10" i="15"/>
  <c r="A8" i="15"/>
  <c r="J83" i="17" l="1"/>
  <c r="H7" i="7" s="1"/>
  <c r="J208" i="15"/>
  <c r="I116" i="16"/>
  <c r="G6" i="7" s="1"/>
  <c r="J116" i="16"/>
  <c r="H6" i="7" s="1"/>
  <c r="A17" i="17"/>
  <c r="A18" i="16"/>
  <c r="A10" i="15"/>
  <c r="J75" i="15"/>
  <c r="I75" i="15"/>
  <c r="I217" i="15" s="1"/>
  <c r="G5" i="7" s="1"/>
  <c r="J217" i="15" l="1"/>
  <c r="H5" i="7" s="1"/>
  <c r="A19" i="17"/>
  <c r="A20" i="16"/>
  <c r="A28" i="16" s="1"/>
  <c r="A12" i="15"/>
  <c r="A22" i="17" l="1"/>
  <c r="A25" i="17"/>
  <c r="A30" i="16"/>
  <c r="A32" i="16" s="1"/>
  <c r="A15" i="15"/>
  <c r="A17" i="15" s="1"/>
  <c r="A27" i="17" l="1"/>
  <c r="A35" i="16"/>
  <c r="A37" i="16" s="1"/>
  <c r="A39" i="16" s="1"/>
  <c r="A19" i="15"/>
  <c r="A21" i="15" s="1"/>
  <c r="A29" i="17" l="1"/>
  <c r="A42" i="16"/>
  <c r="A46" i="16" s="1"/>
  <c r="A51" i="16" s="1"/>
  <c r="A56" i="16" s="1"/>
  <c r="A61" i="16" s="1"/>
  <c r="A64" i="16" s="1"/>
  <c r="A24" i="15"/>
  <c r="A31" i="17" l="1"/>
  <c r="A33" i="17" s="1"/>
  <c r="A36" i="17" s="1"/>
  <c r="A39" i="17" s="1"/>
  <c r="A42" i="17" s="1"/>
  <c r="A44" i="17" s="1"/>
  <c r="A46" i="17" s="1"/>
  <c r="A48" i="17" s="1"/>
  <c r="A51" i="17" s="1"/>
  <c r="A54" i="17" s="1"/>
  <c r="A57" i="17" s="1"/>
  <c r="A60" i="17" s="1"/>
  <c r="A63" i="17" s="1"/>
  <c r="A66" i="17" s="1"/>
  <c r="A69" i="17" s="1"/>
  <c r="A72" i="17" s="1"/>
  <c r="A75" i="17" s="1"/>
  <c r="A78" i="17" s="1"/>
  <c r="A81" i="17" s="1"/>
  <c r="A67" i="16"/>
  <c r="A26" i="15"/>
  <c r="A70" i="16" l="1"/>
  <c r="A73" i="16" s="1"/>
  <c r="A76" i="16" s="1"/>
  <c r="A28" i="15"/>
  <c r="A79" i="16" l="1"/>
  <c r="A82" i="16" s="1"/>
  <c r="A30" i="15"/>
  <c r="A85" i="16" l="1"/>
  <c r="A32" i="15"/>
  <c r="A34" i="15" s="1"/>
  <c r="A37" i="15" s="1"/>
  <c r="A40" i="15" s="1"/>
  <c r="A43" i="15" s="1"/>
  <c r="A46" i="15" s="1"/>
  <c r="A49" i="15" s="1"/>
  <c r="A52" i="15" s="1"/>
  <c r="A55" i="15" s="1"/>
  <c r="A59" i="15" s="1"/>
  <c r="A88" i="16" l="1"/>
  <c r="A92" i="16" s="1"/>
  <c r="A63" i="15"/>
  <c r="A61" i="15"/>
  <c r="A66" i="15" l="1"/>
  <c r="A69" i="15" s="1"/>
  <c r="A72" i="15" s="1"/>
  <c r="A75" i="15" s="1"/>
  <c r="A79" i="15" s="1"/>
  <c r="A81" i="15" s="1"/>
  <c r="A84" i="15" s="1"/>
  <c r="A86" i="15" s="1"/>
  <c r="A88" i="15" s="1"/>
  <c r="A94" i="15" s="1"/>
  <c r="A98" i="15" s="1"/>
  <c r="A102" i="15" s="1"/>
  <c r="A105" i="15" s="1"/>
  <c r="A108" i="15" s="1"/>
  <c r="A112" i="15" s="1"/>
  <c r="A114" i="15" s="1"/>
  <c r="A118" i="15" s="1"/>
  <c r="A120" i="15" s="1"/>
  <c r="A124" i="15" s="1"/>
  <c r="A126" i="15" s="1"/>
  <c r="A129" i="15" s="1"/>
  <c r="A136" i="15" s="1"/>
  <c r="A139" i="15" s="1"/>
  <c r="A146" i="15" s="1"/>
  <c r="A149" i="15" s="1"/>
  <c r="A152" i="15" s="1"/>
  <c r="A155" i="15" s="1"/>
  <c r="A157" i="15" s="1"/>
  <c r="A159" i="15" s="1"/>
  <c r="A161" i="15" s="1"/>
  <c r="A163" i="15" s="1"/>
  <c r="A166" i="15" s="1"/>
  <c r="A168" i="15" s="1"/>
  <c r="A170" i="15" s="1"/>
  <c r="A173" i="15" s="1"/>
  <c r="A175" i="15" s="1"/>
  <c r="A178" i="15" s="1"/>
  <c r="A181" i="15" s="1"/>
  <c r="A185" i="15" s="1"/>
  <c r="A188" i="15" s="1"/>
  <c r="A191" i="15" s="1"/>
  <c r="A195" i="15" s="1"/>
  <c r="A197" i="15" s="1"/>
  <c r="A199" i="15" s="1"/>
  <c r="A201" i="15" s="1"/>
  <c r="A203" i="15" s="1"/>
  <c r="A95" i="16"/>
  <c r="A206" i="15" l="1"/>
  <c r="A208" i="15"/>
  <c r="A98" i="16"/>
  <c r="A101" i="16" s="1"/>
  <c r="A210" i="15" l="1"/>
  <c r="A212" i="15" s="1"/>
  <c r="A214" i="15" s="1"/>
  <c r="A104" i="16"/>
  <c r="A108" i="16" s="1"/>
  <c r="A110" i="16" l="1"/>
  <c r="A112" i="16" s="1"/>
  <c r="A114" i="16" s="1"/>
  <c r="K241" i="4" l="1"/>
  <c r="J241" i="4"/>
  <c r="K266" i="4"/>
  <c r="J266" i="4"/>
  <c r="K264" i="4"/>
  <c r="J264" i="4"/>
  <c r="K262" i="4"/>
  <c r="J262" i="4"/>
  <c r="K258" i="4"/>
  <c r="J258" i="4"/>
  <c r="K256" i="4"/>
  <c r="J256" i="4"/>
  <c r="K254" i="4"/>
  <c r="J254" i="4"/>
  <c r="K252" i="4"/>
  <c r="J252" i="4"/>
  <c r="K250" i="4"/>
  <c r="J250" i="4"/>
  <c r="K248" i="4"/>
  <c r="J248" i="4"/>
  <c r="K246" i="4"/>
  <c r="J246" i="4"/>
  <c r="C136" i="2" l="1"/>
  <c r="H68" i="2" l="1"/>
  <c r="G68" i="2"/>
  <c r="C34" i="2" l="1"/>
  <c r="C154" i="2"/>
  <c r="C152" i="2"/>
  <c r="D28" i="1" l="1"/>
  <c r="C36" i="2" s="1"/>
  <c r="H158" i="2"/>
  <c r="G158" i="2" l="1"/>
  <c r="C64" i="2"/>
  <c r="C84" i="2" l="1"/>
  <c r="H74" i="2"/>
  <c r="G74" i="2"/>
  <c r="H40" i="2"/>
  <c r="G40" i="2"/>
  <c r="I28" i="1"/>
  <c r="H28" i="1"/>
  <c r="H152" i="2" l="1"/>
  <c r="G152" i="2"/>
  <c r="C58" i="2" l="1"/>
  <c r="C70" i="2"/>
  <c r="C50" i="2" l="1"/>
  <c r="C60" i="2"/>
  <c r="C72" i="2"/>
  <c r="K239" i="4" l="1"/>
  <c r="K237" i="4"/>
  <c r="J237" i="4"/>
  <c r="K235" i="4"/>
  <c r="J235" i="4"/>
  <c r="K233" i="4"/>
  <c r="J233" i="4"/>
  <c r="J231" i="4"/>
  <c r="J239" i="4"/>
  <c r="H166" i="2" l="1"/>
  <c r="G166" i="2"/>
  <c r="H156" i="2"/>
  <c r="G156" i="2"/>
  <c r="G36" i="2"/>
  <c r="G38" i="2"/>
  <c r="H38" i="2"/>
  <c r="H36" i="2"/>
  <c r="H168" i="2" l="1"/>
  <c r="H170" i="2" s="1"/>
  <c r="H11" i="2" s="1"/>
  <c r="G168" i="2"/>
  <c r="G170" i="2" s="1"/>
  <c r="G11" i="2" s="1"/>
  <c r="H107" i="2"/>
  <c r="G107" i="2"/>
  <c r="D12" i="1"/>
  <c r="K231" i="4" l="1"/>
  <c r="G19" i="6" l="1"/>
  <c r="F19" i="6"/>
  <c r="G18" i="6"/>
  <c r="F18" i="6"/>
  <c r="G17" i="6"/>
  <c r="F17" i="6"/>
  <c r="G16" i="6"/>
  <c r="F16" i="6"/>
  <c r="G22" i="6" l="1"/>
  <c r="G21" i="6"/>
  <c r="G20" i="6"/>
  <c r="K286" i="4" l="1"/>
  <c r="J286" i="4"/>
  <c r="I26" i="1"/>
  <c r="H26" i="1"/>
  <c r="I24" i="1"/>
  <c r="H24" i="1"/>
  <c r="E19" i="3" l="1"/>
  <c r="F5" i="6"/>
  <c r="G5" i="6"/>
  <c r="F6" i="6"/>
  <c r="G6" i="6"/>
  <c r="F7" i="6"/>
  <c r="G7" i="6"/>
  <c r="F8" i="6"/>
  <c r="G8" i="6"/>
  <c r="F9" i="6"/>
  <c r="G9" i="6"/>
  <c r="F10" i="6"/>
  <c r="G10" i="6"/>
  <c r="F11" i="6"/>
  <c r="G11" i="6"/>
  <c r="F12" i="6"/>
  <c r="G12" i="6"/>
  <c r="F13" i="6"/>
  <c r="G13" i="6"/>
  <c r="F14" i="6"/>
  <c r="G14" i="6"/>
  <c r="F15" i="6"/>
  <c r="G15" i="6"/>
  <c r="G4" i="6"/>
  <c r="F4" i="6"/>
  <c r="H130" i="2"/>
  <c r="G130" i="2"/>
  <c r="B10" i="2"/>
  <c r="H154" i="2"/>
  <c r="G154" i="2"/>
  <c r="H150" i="2"/>
  <c r="G150" i="2"/>
  <c r="H148" i="2"/>
  <c r="G148" i="2"/>
  <c r="H146" i="2"/>
  <c r="G146" i="2"/>
  <c r="H144" i="2"/>
  <c r="G144" i="2"/>
  <c r="H142" i="2"/>
  <c r="G142" i="2"/>
  <c r="G132" i="2"/>
  <c r="H140" i="2"/>
  <c r="G140" i="2"/>
  <c r="H136" i="2"/>
  <c r="G136" i="2"/>
  <c r="H134" i="2"/>
  <c r="G134" i="2"/>
  <c r="G162" i="2" l="1"/>
  <c r="G10" i="2" s="1"/>
  <c r="F23" i="6"/>
  <c r="G23" i="6"/>
  <c r="H132" i="2"/>
  <c r="H162" i="2" l="1"/>
  <c r="H10" i="2" s="1"/>
  <c r="C11" i="13"/>
  <c r="H11" i="13" s="1"/>
  <c r="C9" i="13"/>
  <c r="G9" i="13" s="1"/>
  <c r="H6" i="13"/>
  <c r="G6" i="13"/>
  <c r="G11" i="13" l="1"/>
  <c r="H9" i="13"/>
  <c r="G14" i="13" l="1"/>
  <c r="H14" i="13"/>
  <c r="H7" i="11" s="1"/>
  <c r="H8" i="7"/>
  <c r="D17" i="3" s="1"/>
  <c r="G7" i="11" l="1"/>
  <c r="G8" i="7"/>
  <c r="C17" i="3" l="1"/>
  <c r="E17" i="3" s="1"/>
  <c r="D18" i="3" l="1"/>
  <c r="F24" i="6" l="1"/>
  <c r="C18" i="3"/>
  <c r="E18" i="3" s="1"/>
  <c r="K284" i="4"/>
  <c r="J284" i="4"/>
  <c r="K282" i="4"/>
  <c r="J282" i="4"/>
  <c r="K276" i="4"/>
  <c r="J276" i="4"/>
  <c r="K274" i="4"/>
  <c r="J274" i="4"/>
  <c r="K272" i="4"/>
  <c r="J272" i="4"/>
  <c r="K270" i="4"/>
  <c r="J270" i="4"/>
  <c r="K268" i="4"/>
  <c r="J268" i="4"/>
  <c r="K229" i="4"/>
  <c r="J229" i="4"/>
  <c r="K227" i="4"/>
  <c r="J227" i="4"/>
  <c r="K225" i="4"/>
  <c r="J225" i="4"/>
  <c r="K223" i="4"/>
  <c r="J223" i="4"/>
  <c r="K221" i="4"/>
  <c r="J221" i="4"/>
  <c r="K219" i="4"/>
  <c r="J219" i="4"/>
  <c r="K217" i="4"/>
  <c r="J217" i="4"/>
  <c r="K215" i="4"/>
  <c r="J215" i="4"/>
  <c r="K213" i="4"/>
  <c r="J213" i="4"/>
  <c r="K211" i="4"/>
  <c r="J211" i="4"/>
  <c r="K202" i="4"/>
  <c r="J202" i="4"/>
  <c r="K199" i="4"/>
  <c r="J199" i="4"/>
  <c r="K197" i="4"/>
  <c r="J197" i="4"/>
  <c r="K191" i="4"/>
  <c r="J191" i="4"/>
  <c r="K189" i="4"/>
  <c r="J189" i="4"/>
  <c r="K187" i="4"/>
  <c r="J187" i="4"/>
  <c r="K185" i="4"/>
  <c r="J185" i="4"/>
  <c r="K183" i="4"/>
  <c r="J183" i="4"/>
  <c r="K181" i="4"/>
  <c r="J181" i="4"/>
  <c r="K175" i="4"/>
  <c r="J175" i="4"/>
  <c r="K173" i="4"/>
  <c r="J173" i="4"/>
  <c r="K171" i="4"/>
  <c r="J171" i="4"/>
  <c r="K169" i="4"/>
  <c r="J169" i="4"/>
  <c r="K167" i="4"/>
  <c r="J167" i="4"/>
  <c r="K165" i="4"/>
  <c r="J165" i="4"/>
  <c r="K163" i="4"/>
  <c r="J163" i="4"/>
  <c r="K161" i="4"/>
  <c r="J161" i="4"/>
  <c r="K155" i="4"/>
  <c r="J155" i="4"/>
  <c r="K153" i="4"/>
  <c r="J153" i="4"/>
  <c r="K151" i="4"/>
  <c r="J151" i="4"/>
  <c r="K149" i="4"/>
  <c r="J149" i="4"/>
  <c r="K147" i="4"/>
  <c r="J147" i="4"/>
  <c r="K145" i="4"/>
  <c r="J145" i="4"/>
  <c r="K143" i="4"/>
  <c r="J143" i="4"/>
  <c r="K135" i="4"/>
  <c r="J135" i="4"/>
  <c r="K133" i="4"/>
  <c r="J133" i="4"/>
  <c r="K131" i="4"/>
  <c r="J131" i="4"/>
  <c r="K129" i="4"/>
  <c r="J129" i="4"/>
  <c r="K127" i="4"/>
  <c r="J127" i="4"/>
  <c r="K125" i="4"/>
  <c r="J125" i="4"/>
  <c r="K123" i="4"/>
  <c r="J123" i="4"/>
  <c r="K121" i="4"/>
  <c r="J121" i="4"/>
  <c r="K119" i="4"/>
  <c r="J119" i="4"/>
  <c r="K117" i="4"/>
  <c r="J117" i="4"/>
  <c r="K115" i="4"/>
  <c r="J115" i="4"/>
  <c r="K113" i="4"/>
  <c r="J113" i="4"/>
  <c r="K111" i="4"/>
  <c r="J111" i="4"/>
  <c r="K104" i="4"/>
  <c r="J104" i="4"/>
  <c r="K102" i="4"/>
  <c r="J102" i="4"/>
  <c r="K100" i="4"/>
  <c r="J100" i="4"/>
  <c r="K98" i="4"/>
  <c r="J98" i="4"/>
  <c r="K92" i="4"/>
  <c r="J92" i="4"/>
  <c r="K90" i="4"/>
  <c r="J90" i="4"/>
  <c r="K88" i="4"/>
  <c r="J88" i="4"/>
  <c r="K86" i="4"/>
  <c r="J86" i="4"/>
  <c r="K84" i="4"/>
  <c r="J84" i="4"/>
  <c r="K82" i="4"/>
  <c r="J82" i="4"/>
  <c r="K80" i="4"/>
  <c r="J80" i="4"/>
  <c r="K78" i="4"/>
  <c r="J78" i="4"/>
  <c r="K76" i="4"/>
  <c r="J76" i="4"/>
  <c r="K74" i="4"/>
  <c r="J74" i="4"/>
  <c r="K70" i="4"/>
  <c r="J70" i="4"/>
  <c r="K68" i="4"/>
  <c r="J68" i="4"/>
  <c r="K66" i="4"/>
  <c r="J66" i="4"/>
  <c r="K62" i="4"/>
  <c r="J62" i="4"/>
  <c r="K60" i="4"/>
  <c r="J60" i="4"/>
  <c r="K58" i="4"/>
  <c r="J58" i="4"/>
  <c r="K56" i="4"/>
  <c r="J56" i="4"/>
  <c r="K54" i="4"/>
  <c r="J54" i="4"/>
  <c r="K45" i="4"/>
  <c r="J45" i="4"/>
  <c r="K43" i="4"/>
  <c r="J43" i="4"/>
  <c r="K41" i="4"/>
  <c r="J41" i="4"/>
  <c r="K39" i="4"/>
  <c r="J39" i="4"/>
  <c r="K37" i="4"/>
  <c r="J37" i="4"/>
  <c r="K32" i="4"/>
  <c r="J32" i="4"/>
  <c r="K30" i="4"/>
  <c r="J30" i="4"/>
  <c r="K28" i="4"/>
  <c r="J28" i="4"/>
  <c r="K26" i="4"/>
  <c r="J26" i="4"/>
  <c r="K22" i="4"/>
  <c r="J22" i="4"/>
  <c r="K20" i="4"/>
  <c r="J20" i="4"/>
  <c r="K18" i="4"/>
  <c r="J18" i="4"/>
  <c r="K14" i="4"/>
  <c r="J14" i="4"/>
  <c r="J278" i="4" l="1"/>
  <c r="J332" i="4" s="1"/>
  <c r="J243" i="4"/>
  <c r="J331" i="4" s="1"/>
  <c r="J177" i="4"/>
  <c r="J328" i="4" s="1"/>
  <c r="K177" i="4"/>
  <c r="K328" i="4" s="1"/>
  <c r="J106" i="4"/>
  <c r="J325" i="4" s="1"/>
  <c r="J193" i="4"/>
  <c r="J329" i="4" s="1"/>
  <c r="J204" i="4"/>
  <c r="J330" i="4" s="1"/>
  <c r="J288" i="4"/>
  <c r="J333" i="4" s="1"/>
  <c r="J137" i="4"/>
  <c r="J326" i="4" s="1"/>
  <c r="K106" i="4"/>
  <c r="K325" i="4" s="1"/>
  <c r="K137" i="4"/>
  <c r="K326" i="4" s="1"/>
  <c r="K193" i="4"/>
  <c r="K329" i="4" s="1"/>
  <c r="K204" i="4"/>
  <c r="K330" i="4" s="1"/>
  <c r="K288" i="4"/>
  <c r="K333" i="4" s="1"/>
  <c r="J94" i="4"/>
  <c r="J324" i="4" s="1"/>
  <c r="J47" i="4"/>
  <c r="J323" i="4" s="1"/>
  <c r="J157" i="4"/>
  <c r="J327" i="4" s="1"/>
  <c r="K94" i="4"/>
  <c r="K324" i="4" s="1"/>
  <c r="K157" i="4"/>
  <c r="K327" i="4" s="1"/>
  <c r="K243" i="4"/>
  <c r="K331" i="4" s="1"/>
  <c r="K47" i="4"/>
  <c r="K323" i="4" s="1"/>
  <c r="K278" i="4"/>
  <c r="K332" i="4" s="1"/>
  <c r="K336" i="4" l="1"/>
  <c r="D16" i="3" s="1"/>
  <c r="J336" i="4"/>
  <c r="C16" i="3" s="1"/>
  <c r="E16" i="3" l="1"/>
  <c r="K337" i="4"/>
  <c r="B9" i="2"/>
  <c r="H121" i="2"/>
  <c r="G121" i="2"/>
  <c r="H119" i="2"/>
  <c r="G119" i="2"/>
  <c r="H117" i="2"/>
  <c r="G117" i="2"/>
  <c r="H115" i="2"/>
  <c r="G115" i="2"/>
  <c r="H113" i="2"/>
  <c r="G113" i="2"/>
  <c r="H111" i="2"/>
  <c r="G111" i="2"/>
  <c r="H109" i="2"/>
  <c r="G109" i="2"/>
  <c r="H105" i="2"/>
  <c r="G105" i="2"/>
  <c r="H103" i="2"/>
  <c r="G103" i="2"/>
  <c r="H97" i="2"/>
  <c r="G97" i="2"/>
  <c r="H99" i="2"/>
  <c r="G99" i="2"/>
  <c r="H101" i="2"/>
  <c r="G101" i="2"/>
  <c r="H95" i="2"/>
  <c r="G95" i="2"/>
  <c r="H93" i="2"/>
  <c r="G93" i="2"/>
  <c r="B8" i="2"/>
  <c r="H87" i="2"/>
  <c r="G87" i="2"/>
  <c r="H84" i="2"/>
  <c r="G84" i="2"/>
  <c r="H72" i="2"/>
  <c r="G72" i="2"/>
  <c r="H70" i="2"/>
  <c r="G70" i="2"/>
  <c r="H66" i="2"/>
  <c r="G66" i="2"/>
  <c r="H62" i="2"/>
  <c r="G62" i="2"/>
  <c r="G64" i="2"/>
  <c r="G60" i="2"/>
  <c r="H58" i="2"/>
  <c r="G58" i="2"/>
  <c r="H56" i="2"/>
  <c r="G56" i="2"/>
  <c r="H54" i="2"/>
  <c r="G54" i="2"/>
  <c r="H52" i="2"/>
  <c r="G52" i="2"/>
  <c r="H50" i="2"/>
  <c r="G50" i="2"/>
  <c r="B7" i="2"/>
  <c r="H34" i="2"/>
  <c r="G34" i="2"/>
  <c r="H32" i="2"/>
  <c r="G32" i="2"/>
  <c r="H30" i="2"/>
  <c r="G30" i="2"/>
  <c r="H28" i="2"/>
  <c r="B6" i="2"/>
  <c r="B5" i="2"/>
  <c r="H26" i="2"/>
  <c r="G26" i="2"/>
  <c r="H20" i="2"/>
  <c r="G20" i="2"/>
  <c r="H18" i="2"/>
  <c r="G18" i="2"/>
  <c r="I22" i="1"/>
  <c r="H22" i="1"/>
  <c r="G125" i="2" l="1"/>
  <c r="H45" i="2"/>
  <c r="H6" i="2" s="1"/>
  <c r="G80" i="2"/>
  <c r="G7" i="2" s="1"/>
  <c r="G45" i="2"/>
  <c r="G6" i="2" s="1"/>
  <c r="G89" i="2"/>
  <c r="G8" i="2" s="1"/>
  <c r="G22" i="2"/>
  <c r="G5" i="2" s="1"/>
  <c r="H125" i="2"/>
  <c r="H9" i="2" s="1"/>
  <c r="H22" i="2"/>
  <c r="H5" i="2" s="1"/>
  <c r="H60" i="2"/>
  <c r="H64" i="2"/>
  <c r="H89" i="2"/>
  <c r="H8" i="2" s="1"/>
  <c r="H80" i="2" l="1"/>
  <c r="H7" i="2" s="1"/>
  <c r="H13" i="2" s="1"/>
  <c r="G9" i="2"/>
  <c r="G13" i="2" s="1"/>
  <c r="H6" i="11" l="1"/>
  <c r="I20" i="1"/>
  <c r="H20" i="1"/>
  <c r="I18" i="1"/>
  <c r="H18" i="1"/>
  <c r="I16" i="1"/>
  <c r="H16" i="1"/>
  <c r="H32" i="1" s="1"/>
  <c r="I14" i="1"/>
  <c r="H14" i="1"/>
  <c r="I12" i="1"/>
  <c r="H12" i="1"/>
  <c r="H6" i="1" l="1"/>
  <c r="H7" i="1" s="1"/>
  <c r="G5" i="11" s="1"/>
  <c r="G6" i="11"/>
  <c r="I32" i="1"/>
  <c r="I6" i="1" s="1"/>
  <c r="I7" i="1" s="1"/>
  <c r="H5" i="11" s="1"/>
  <c r="H8" i="11" s="1"/>
  <c r="D15" i="3" s="1"/>
  <c r="G8" i="11" l="1"/>
  <c r="C15" i="3" l="1"/>
  <c r="C22" i="3" s="1"/>
  <c r="D22" i="3" l="1"/>
  <c r="E15" i="3"/>
  <c r="E20" i="3" l="1"/>
  <c r="E22" i="3" s="1"/>
  <c r="C24" i="3" l="1"/>
  <c r="D25" i="3" s="1"/>
  <c r="C26" i="3" l="1"/>
  <c r="C27" i="3" s="1"/>
  <c r="C28" i="3" s="1"/>
</calcChain>
</file>

<file path=xl/sharedStrings.xml><?xml version="1.0" encoding="utf-8"?>
<sst xmlns="http://schemas.openxmlformats.org/spreadsheetml/2006/main" count="1257" uniqueCount="612">
  <si>
    <t>BONTÁSI MUNKÁK</t>
  </si>
  <si>
    <t>Munkanem megnevezése</t>
  </si>
  <si>
    <t>Anyag összege</t>
  </si>
  <si>
    <t>Díj összege</t>
  </si>
  <si>
    <t>Bontási munkák</t>
  </si>
  <si>
    <t>Összesen:</t>
  </si>
  <si>
    <t>Ssz.</t>
  </si>
  <si>
    <t>Tételszám</t>
  </si>
  <si>
    <t>Tétel szövege</t>
  </si>
  <si>
    <t>Menny.</t>
  </si>
  <si>
    <t>Egység</t>
  </si>
  <si>
    <t>Anyag egységár</t>
  </si>
  <si>
    <t>Díj egységre</t>
  </si>
  <si>
    <t>Anyag összesen</t>
  </si>
  <si>
    <t>Díj összesen</t>
  </si>
  <si>
    <t>m3</t>
  </si>
  <si>
    <t>m2</t>
  </si>
  <si>
    <t>31-000-14.2</t>
  </si>
  <si>
    <t>31-000-8.2.2</t>
  </si>
  <si>
    <t>Sík vagy bordás vasbeton lemez bontása,
12 cm vastagság felett,
C20/25 - C25/30 betonminőség között</t>
  </si>
  <si>
    <t>K-tétel</t>
  </si>
  <si>
    <t>tétel</t>
  </si>
  <si>
    <t>Meglevő födém dúcolása a födémbontások miatt</t>
  </si>
  <si>
    <t>Vasbeton fal bontása,
12 cm vastagság felett,
C20/25 - C25/30 betonminőség között</t>
  </si>
  <si>
    <t>Gipszkarton falak bontása</t>
  </si>
  <si>
    <t>db</t>
  </si>
  <si>
    <t>Munkanem összesen:</t>
  </si>
  <si>
    <t xml:space="preserve">ÉPÍTÉSI MUNKÁK </t>
  </si>
  <si>
    <t>Szárazépítés</t>
  </si>
  <si>
    <t>Aljzatkészítés, hideg- és melegburkolatok készítése</t>
  </si>
  <si>
    <t>Felületképzés (festés, mázolás, tapétázás, korrózióvédelem)</t>
  </si>
  <si>
    <t>Vasbeton lemezalap készítéseszivattyús technológiával,.....minőségű betonból
C25/30 - XC2 képlékeny kavicsbeton keverék CEM 32,5 pc. D?max = 16 mm, m = 6,6 finomsági modulussal</t>
  </si>
  <si>
    <t>t</t>
  </si>
  <si>
    <t>Gipszkarton válaszfal szerkezetek
CW fém vázszerkezetre szerelt válaszfal 2 x 2 rtg. normál,12,5 mm vtg. gipszkarton borítással, hőszigeteléssel,csavarfejek és illesztések glettelve (Q2),
egyszeres,
CW 50-06 mm vtg. tartóvázzal
RIGIPS normál építőlemez RB 12,5 mm, ásványi szálas hőszigetelés (légghangátlás min. 43 dB)</t>
  </si>
  <si>
    <t>Impregnált gipszkarton felár vizes helyiségekben - válaszfal és előtétfal</t>
  </si>
  <si>
    <r>
      <t xml:space="preserve">Szabadon álló előtétfal készítése,üveggyapot szigetelőanyag kitöltéssel,
2 rtg. gipszkarton borítással,
50 mm széles profilvázra szerelve
RIGIPS 2 rtg. RF 12,5  gipszkarton + 50 mm szigetelőanyag (11 kg/m3),                                   </t>
    </r>
    <r>
      <rPr>
        <b/>
        <sz val="10"/>
        <color theme="1"/>
        <rFont val="Times New Roman CE"/>
        <charset val="238"/>
      </rPr>
      <t>WC előtétfalak, gépészeti akna fal</t>
    </r>
  </si>
  <si>
    <t>Padlóburkolat hordozószerkezetének felületelőkészítése
beltérben,
beton alapfelületen
simító felületkiegyenlítés készítése
5 mm átlagos rétegvastagságban
MAPEI Ultraplan Renovation önterülő aljzatkiegyenlítő</t>
  </si>
  <si>
    <t>Fal-, pillér-, oszlopburkolat készítése
beltérben,
tégla, beton, vakolt alapfelületen,
mázas kerámiával,
kötésben vagy hálósan, 3-5 mm vtg. ragasztóba rakva, 1-10 mm fugaszélességgel,
10x10 - 20x20 cm közötti lapmérettel
MAPEI Keraflex Light S1 C2TE S1 cementkötésű ragasztóhabarcs, szürke,Keracolor FF Flex fugázó, fehér</t>
  </si>
  <si>
    <t>Textilburkolatok fektetése szabványos, kiegyenlített aljzatra,
ajánlott ragasztó textilburkolat fektetéséhez(a ragasztás ideje a burkolási tételeknél szerepel)
szőnyegpadló ragasztás
MAPEI Ultrabond Eco 380 diszperziós ragasztó</t>
  </si>
  <si>
    <t>Helyszíni beton- és vasbeton munkák</t>
  </si>
  <si>
    <t>Belső festéseknél felület előkészítése, részmunkák;
felület glettelése zsákos kiszerelésű anyagból (alapozóval, sarokvédelemmel),
bármilyen padozatú helyiségben,
vakolt felületen,
1,5 mm vastagságban
tagolatlan felületen
Rigips Rimano 0-3 belsőtéri nagyszilárdságú glettelő gipsz</t>
  </si>
  <si>
    <t>Diszperziós festés
műanyag bázisú vizes-diszperziós fehér vagy gyárilag színezett festékkel,
új vagy régi lekapart, előkészített alapfelületen, két rétegben,
tagolt sima felületen
StoColor In fehér, diszperziós, univerzális matt beltéri festék, EN 13300 szerinti 3. dörzsálló, 00237-024</t>
  </si>
  <si>
    <t>Üzemi-használati víz elleni, víznyomásnak nem kitett helyzetű, kerámia vagy GRES lapburkolat alatti padlószigetelés bevonatszigeteléssel,két rétegben,
minimum 1,0 mm száraz rétegvastagságú, egykomponensű, ún. "folyékony fóliával" (rugalmas műanyagdiszperzió)glettvassal vagy hengerrel felhordva
MAPEI Mapelastic AquaDefense egykomponensű kenhető vízszigetelés</t>
  </si>
  <si>
    <t>Üzemi-használati víz elleni, víznyomásnak nem kitett helyzetű, kerámia vagy GRES lapburkolat alatti falszigetelés bevonatszigeteléssel,két rétegben,
minimum 1,0 mm száraz rétegvastagságú, egykomponensű, ún. "folyékony fóliával" (rugalmas műanyagdiszperzió)glettvassal vagy hengerrel felhordva
MAPEI Mapelastic AquaDefense egykomponensű kenhető vízszigetelés</t>
  </si>
  <si>
    <t>Nyílászáró szerkezetek</t>
  </si>
  <si>
    <t>Bontott nyílászáró szerkezetek újbóli elhelyezése</t>
  </si>
  <si>
    <t>Betekintés gátló fóliázás külső ablakokra</t>
  </si>
  <si>
    <t>F Ő Ö S S Z E S Í T Ő</t>
  </si>
  <si>
    <t>Megnevezése</t>
  </si>
  <si>
    <t>Összesen</t>
  </si>
  <si>
    <t>1.</t>
  </si>
  <si>
    <t>2.</t>
  </si>
  <si>
    <t>3.</t>
  </si>
  <si>
    <t>Kiegészítő tájékoztatás alapján kiegészítő tételek</t>
  </si>
  <si>
    <t>ÖSSZESEN:</t>
  </si>
  <si>
    <t>Nettó vállalkozói díj:</t>
  </si>
  <si>
    <t>Áfa (27%):</t>
  </si>
  <si>
    <t>Bruttó:</t>
  </si>
  <si>
    <r>
      <rPr>
        <b/>
        <u/>
        <sz val="12"/>
        <color indexed="8"/>
        <rFont val="Times New Roman"/>
        <family val="1"/>
        <charset val="238"/>
      </rPr>
      <t>Megjegyzés:</t>
    </r>
    <r>
      <rPr>
        <sz val="12"/>
        <color indexed="8"/>
        <rFont val="Times New Roman"/>
        <family val="1"/>
        <charset val="238"/>
      </rPr>
      <t xml:space="preserve"> </t>
    </r>
  </si>
  <si>
    <t>A költségvetésben és a műszaki tervdokumentációban szereplő konkrét
anyagmegnevezések esetén - azok egyenértékűség igazolása mellett -,
azokkal igazolhatóan műszakilag egyenértékű anyagok költségelhetőek.
A méretek a helyszínen ellenőrízendők!</t>
  </si>
  <si>
    <t>Sorsz.</t>
  </si>
  <si>
    <t>Megnevezés</t>
  </si>
  <si>
    <t>Meny-nyiség</t>
  </si>
  <si>
    <t>m.e.</t>
  </si>
  <si>
    <t>DIVÍZIÓ - ALVÁLL</t>
  </si>
  <si>
    <t>Egységár</t>
  </si>
  <si>
    <t>Vállalási ár</t>
  </si>
  <si>
    <t>ANYAG</t>
  </si>
  <si>
    <t>DÍJ</t>
  </si>
  <si>
    <t>ÓRA</t>
  </si>
  <si>
    <t>Anyag</t>
  </si>
  <si>
    <t>Díj</t>
  </si>
  <si>
    <t>Magyar Kajak-Kenu Szövetség Latorca utcai Sportdiagnosztikai Központ</t>
  </si>
  <si>
    <t>Erős- és gyengeáramú villanyszerelés</t>
  </si>
  <si>
    <t>Védőcsővek, kábeltartók, vezetékcsatornák</t>
  </si>
  <si>
    <t>UNIVOLT VRM jelű védőcső szerelése oldalfalba süllyesztetten, elágazó idomokkal, szerelvénydobozokkal</t>
  </si>
  <si>
    <t>MŰ III. műanyag védőcső, átmérő 16 mm</t>
  </si>
  <si>
    <t>m</t>
  </si>
  <si>
    <t>Gyengeáramú rendszerek hálózatai részére:</t>
  </si>
  <si>
    <t>MŰ III. műanyag védőcső, átmérő 13,5 mm</t>
  </si>
  <si>
    <t>MŰ III. műanyag, védőcső, átmérő 29 mm</t>
  </si>
  <si>
    <t>UNIVOLT VRM jelű védőcső szerelése falon kívűl, tartószerkezetre szerelve, tartószerkezettel,elágazó idomokkal, szerelvénydobozokkal</t>
  </si>
  <si>
    <t>MŰ I. műanyag védőcső, átmérő 16 mm</t>
  </si>
  <si>
    <t>MŰ I. műanyag védőcső, átmérő 29 mm</t>
  </si>
  <si>
    <t>klt</t>
  </si>
  <si>
    <t>VERGOKAN kábeltálcák az alábbi méretben és minőségben</t>
  </si>
  <si>
    <t>Tüzihorganyzott kábeltálca, 65mm magasságú, 3m egységhosszú, tartószerkezetekkel, elválasztó lappal, elágazó és egyéb idomokkal,  kompletten, normál kábelek és vezetékek részére</t>
  </si>
  <si>
    <t>200mm széles</t>
  </si>
  <si>
    <t>300mm széles</t>
  </si>
  <si>
    <t>Padlócsatorna 100x100mm, felszedhető fedlappal</t>
  </si>
  <si>
    <t>Passzcsatorna 150x75mm</t>
  </si>
  <si>
    <t>Parapetcsatorna 180x60mm, elválasztó lappal, szerelvénydobozokkal, toldó és végelemekkel, illesztéstakarókkal</t>
  </si>
  <si>
    <t>Védőcsővek, kábeltartók, vezetékcsatornák összesen:</t>
  </si>
  <si>
    <t>Vezetékek, kábelek</t>
  </si>
  <si>
    <t>A kábelek végkiképzéssel  és kábelszerelvényekkel  költségelendők!</t>
  </si>
  <si>
    <t xml:space="preserve">Műanyagszigetelésű kábel, védőcsőbe húzva ill. tartószerkezetre szerelve, NYM-J típ. réz vezetővel </t>
  </si>
  <si>
    <t>3x1,5mm2</t>
  </si>
  <si>
    <t>4x1,5mm2</t>
  </si>
  <si>
    <t>3x2,5mm2</t>
  </si>
  <si>
    <t>5x2,5mm2</t>
  </si>
  <si>
    <t>NYY-J típusú, műanyagszigetelésű rézkábel tartószerkezetre</t>
  </si>
  <si>
    <t xml:space="preserve">5x25 mm2 </t>
  </si>
  <si>
    <t>M-1kV típ vezeték védőcsőbe húzva</t>
  </si>
  <si>
    <t>4x1,5 mm2</t>
  </si>
  <si>
    <t>Vezeték összekötése és bekötése készülékbe kábelsaru nélkül, 3 vezetékszál esetén</t>
  </si>
  <si>
    <t>Vezeték összekötése és bekötése készülékbe kábelsaru nélkül, 5 vezetékszál esetén</t>
  </si>
  <si>
    <t>Vezetékek, kábelek összesen:</t>
  </si>
  <si>
    <t>EPH hálózat</t>
  </si>
  <si>
    <t>EPH csomópont kialakítása a főelosztó berendezésnél</t>
  </si>
  <si>
    <t xml:space="preserve">EPH csomópont kialakítása a kezelőkben </t>
  </si>
  <si>
    <t>Minden kezelő-vizsgáló helyiségben fémtárgyak, fémcsövek, fémajtók acélszerkezetek, kábeltálcák bekötése a földelő ill. EPH rendszerbe, 2,5-16 mm2 kabelekkel, csatlakozó elemekkel</t>
  </si>
  <si>
    <t>Érintésvédelmi mérések</t>
  </si>
  <si>
    <t>mp.</t>
  </si>
  <si>
    <t>EPH hálózat összesen:</t>
  </si>
  <si>
    <t>Szerelvények</t>
  </si>
  <si>
    <t>(LEGRAND vagy azzal egyenértékű)</t>
  </si>
  <si>
    <t>alternatív tétel</t>
  </si>
  <si>
    <t>Süllyesztett világítási kapcsoló I.s.kivitelben, alpinfehér színben</t>
  </si>
  <si>
    <t>Süllyesztett világítási kapcsoló II.s.kivitelben, alpinfehér színben</t>
  </si>
  <si>
    <t>Süllyesztett világítási kapcsoló kétáramkörös.kivitelben, alpinfehér színben</t>
  </si>
  <si>
    <t>Süllyesztett világítási kapcsoló váltó kivitelben, védett, alpinfehér színben</t>
  </si>
  <si>
    <t>Süllyesztett világító nyomógomb, alpinfehér színben</t>
  </si>
  <si>
    <t>Süllyesztett védőérintkezős dugaszoló aljzat, 230 V, 16A, Is.+0+F, alpinfehér színben</t>
  </si>
  <si>
    <t>Süllyesztett védőérintkezős dugaszoló aljzat, UPS hálózatra kötve, 230 V, 16A, Is.+0+F, piros színben</t>
  </si>
  <si>
    <t>Süllyesztett védőérintkezős dugaszoló aljzat, 230 V, 16A, Is.+0+F, védett, csapófedeles kivitelben</t>
  </si>
  <si>
    <t>Adminisztrációs pultnál felszerelendő készülékcsoport: 1 db telefon csatlakozó, 1 db világítási csatlakozó, egy db vészjelző nyomógomb</t>
  </si>
  <si>
    <t>Szerelvények összesen:</t>
  </si>
  <si>
    <t>Működtető és jelzőberendezések</t>
  </si>
  <si>
    <t>Tokozott működtető és jelző elemek elhelyezése, falon kívűl, tartószerkezettel</t>
  </si>
  <si>
    <t>Jelzőizzós távkapcsoló fali tartószerkezetre szerelve.</t>
  </si>
  <si>
    <t xml:space="preserve">STOP kapcsoló (benyomáskor arretálódik), és a kioldás csak a mechanikus arretálás kioldásával lehetséges, véletlen megnyomás elleni védelemmel ellátott típus </t>
  </si>
  <si>
    <t>A sugárjelző lámpák működtetésének kiépítése a röntgen berendezés 24V DC kapcsolt feszültségéről. A szinti alelosztó szekrénybe kismegszakítós relét kell beépíteni a piros lámpa tápjának kapcsolására. A sugárveszély lámpákat vezérlő relé tekercseinek csatlakozó pontjait a generátor szekrényig kell vezetni, 1,5 m szabad kábel hosszal.</t>
  </si>
  <si>
    <t>Vészleállító gomb („gomba”) elhelyezése az operátorszoba falán.  Megnyomásakor azonnal megszakad az MRI egység, a kabinvilágítás és a kabin dugaljak áramellátása. A vészgomb megnyomásakor reteszelt állapotba kerül, amelyet a gomb elfordításával lehet oldani („visszaugrik”), ekkor azonban nem állhat vissza a megszakított áramellátás. A normál állapot csak a betápszekrényen végrehajtott RESET után állhat vissza (főkapcsoló KI-BE kapcsolása).</t>
  </si>
  <si>
    <t>1F csatlakozás kiépítése készülékek részére, dobozokkal, sorkapcsokkal</t>
  </si>
  <si>
    <t>3F csatlakozás kiépítése készülékek részére, dobozokkal, sorkapcsokkal</t>
  </si>
  <si>
    <t>Működtető és jelzőberendezések összesen:</t>
  </si>
  <si>
    <t xml:space="preserve">Elosztó </t>
  </si>
  <si>
    <t xml:space="preserve">EFB jelű sportdiagnosztikai központ főelosztó az EL-101 sz terv szerint átalakítva, tűzvédelmi lekapcsolóval, II o. túlfeszültség levezetővel, digitális fogyasztásmérővel, a helyszínen átalakítva v. műhelyben átalakítva, helyszínre szállítva, felszerelve, bekötve,  komplett.                                                                                                  Gyártmány:                                                                                              Típus:  </t>
  </si>
  <si>
    <t xml:space="preserve">EVF jelű, földszinti elosztó berendezés az EL-103 sz. terv szerint kialakítva, műhelyben előregyártva, helyszínre szállítva, falra szerelve, bekötve,  komplett.                                                                                           Gyártmány:                                                                                              Típus:                                </t>
  </si>
  <si>
    <t xml:space="preserve">EV1 jelű, 1. emeleti elosztó berendezés a EL-104 sz. terv szerint kialakítva, műhelyben előregyártva, helyszínre szállítva, falra szerelve, bekötve,  komplett.                                                                                           Gyártmány:                                                                                              Típus:                                </t>
  </si>
  <si>
    <t xml:space="preserve">Röntgen erősáramú kapcsolószekrény az EL-106 sz. terv szerint kialakítva. Műhelyben előregyártva, helyszínre szállítva, felszerelve, bekötve,  komplett.   </t>
  </si>
  <si>
    <t xml:space="preserve">MRI elektromos betápszekrény készítése az EL 107 sz terv szerint. Ennek a „kórház oldali hálózati elsztószekrény”-nek (betápszekrény) a feladata az MRI berendezés, MRI kabin világítás és kabin dugaljak áramellátása. A kimenetek túláramvédettek és rendelkeznek érintésvédelemmel (áramvédő relé).  Műhelyben előregyártva, helyszínre szállítva, felszerelve, bekötve,  komplett.  </t>
  </si>
  <si>
    <t>Műhelyterv készítés az elosztószekrényekről</t>
  </si>
  <si>
    <t>Elosztó összesen:</t>
  </si>
  <si>
    <t>Egyéb berendezések, költségek</t>
  </si>
  <si>
    <t xml:space="preserve">Faláttörések 50 cm vastagságig,100x100 mm.
</t>
  </si>
  <si>
    <t xml:space="preserve">Falátfúrás 50 cm vastagságig, 50 mm átm.
</t>
  </si>
  <si>
    <t xml:space="preserve">Falátfúrás 50 cm vastagságig, 30 mm átm.
</t>
  </si>
  <si>
    <t xml:space="preserve">Falátfúrás 20 cm vastagságig, 20 mm átm.
</t>
  </si>
  <si>
    <t xml:space="preserve">Födémátfúrás 30 cm vastagságig, 50 mm átm.
</t>
  </si>
  <si>
    <t xml:space="preserve"> Beüzemelés, és próbaüzemek</t>
  </si>
  <si>
    <t>szpo</t>
  </si>
  <si>
    <t>Egyéb berendezések/költségek összesen:</t>
  </si>
  <si>
    <t xml:space="preserve">Gyengeáramú rendszerek </t>
  </si>
  <si>
    <t>készlet</t>
  </si>
  <si>
    <t xml:space="preserve">Gyengeáramú rendszerek összesen: </t>
  </si>
  <si>
    <t xml:space="preserve">Lámpatestek, fényforrások </t>
  </si>
  <si>
    <t xml:space="preserve">A beépítésre kerülő lámpatestek elektronikus előtéttel szereltek. </t>
  </si>
  <si>
    <t>A lámpatestek fényforrással együtt értendőek.</t>
  </si>
  <si>
    <t>A fényforrások 4000 K˚ színhőmérsékletűek.</t>
  </si>
  <si>
    <t xml:space="preserve">2x35W-os T5-ös, EVG-vel ellátott mennyezetre szerelhető fénycsöves tükrös, rácsos lámpatest                                                                                                                                   </t>
  </si>
  <si>
    <t xml:space="preserve">Meglévő 2x35W-os T5-ös, EVG-vel ellátott mennyezetre szerelt fénycsöves tükrös, rácsos lámpatest leszerelése, tisztítása, az elhasznált alkatrészek cseréje, majd a terven megadott helyekre történő felszerelése.
                                                                                                                                </t>
  </si>
  <si>
    <t xml:space="preserve">1x35W-os T5-ös, EVG-vel ellátott mennyezetre szerelhető fénycsöves tükrös, rácsos lámpatest                                                                                                                                   </t>
  </si>
  <si>
    <t xml:space="preserve">Meglévő 1x35W-os T5-ös, EVG-vel ellátott mennyezetre szerelt fénycsöves tükrös, rácsos lámpatest leszerelése, tisztítása, az elhasznált alkatrészek cseréje, majd a terven megadott helyekre történő felszerelése.
                                                                                                                                </t>
  </si>
  <si>
    <t xml:space="preserve">2x49W-os T5-ös, EVG-vel ellátott mennyezetre szerelhető fénycsöves tükrös, rácsos lámpatest leszerelése, tisztítása, az elhasznált alkatrészek cseréje, majd a terven megadott helyre történő felszerelése.                                                                                                                                   </t>
  </si>
  <si>
    <t>2x18W TC-D Downlights, IP20, magasfényű alumínium reflektorral, EVG előtéttel, álmennyezetbe építhető kivitel, dekoratív üveglappal. Terven: L11                                                                                                Gyártmány:                                                                                              Típus:</t>
  </si>
  <si>
    <t xml:space="preserve">Fénycsöves, burás lámpatest mosdók fölé szerelve, 1x18W, T5, IP 44 Terven: L7                                                                                                Gyártmány:                                                                                               Típus:                                                                                                                                                                                                                                    </t>
  </si>
  <si>
    <t xml:space="preserve">Biztonsági világítási lámpatest, beépített saját zselés akkumulátorral, LED 1,2W/1h, állandó üzemű                                                                                                                                                        </t>
  </si>
  <si>
    <t>Mennyezetre függeszthető LED-es plexilapos vészkijáratmutató lámpatest egyoldalú piktogrammal, állandó üzemű kivitelben, beépített NiCd akkumlátorral, 2 órás áthidalási idővel, felismerési távolság 15m</t>
  </si>
  <si>
    <t>Mennyezetre függeszthető LED-es plexilapos vészkijáratmutató lámpatest kétoldalú piktogrammal, állandó üzemű kivitelben, beépített NiCd akkumlátorral, 2 órás áthidalási idővel, felismerési távolság 15m</t>
  </si>
  <si>
    <t>Lámpatestek, fényforrások összesen:</t>
  </si>
  <si>
    <t>Épületgépészeti berendezések</t>
  </si>
  <si>
    <t>Fűtés-hűtés, szellőzés elosztószekrény, gépészeti szakcég által legyártva, a szükséges automatikákkal, működtetésekkel, felszerelve, bekötve, kipróbálva, komplett.</t>
  </si>
  <si>
    <t xml:space="preserve">4 db gépházi szivattyú, 1 db elszívó ventilátor a tetőtérben gépészeti szakcég általi bekötése, a szükséges kábelekkel, automatikákkal, működtetésekkel, kipróbálva, komplett. </t>
  </si>
  <si>
    <t xml:space="preserve">Légkezelő berendezés bekötése gépészeti szakcég által, a szükséges kábelekkel, működtetéssel, bekötésekkel, komplett. </t>
  </si>
  <si>
    <t xml:space="preserve">Hőszivattyúk bekötése gépészeti szakcég által, kábelekkel bekötésekkel. beszabályzással. </t>
  </si>
  <si>
    <t>Átemelő szivattyú bekötése, kábelekkel, működtetésekkel, beállítással</t>
  </si>
  <si>
    <t>Épületgépészeti berendezések:</t>
  </si>
  <si>
    <t>Előirányzatok</t>
  </si>
  <si>
    <t>Munkavédelmi berendezések létesítésére</t>
  </si>
  <si>
    <t>szpó</t>
  </si>
  <si>
    <t>Ideiglenes áramellátás létesítése és folyamatos üzem biztosítása a kivitelező cég újból felhasznál(ható) anyagaiból</t>
  </si>
  <si>
    <t>Előirányzatok összesen:</t>
  </si>
  <si>
    <t>Erősáramú villanyszerelés összesítése</t>
  </si>
  <si>
    <t>Védőcsővek, kábeltartók, vezetékcsatornák:</t>
  </si>
  <si>
    <t>Vezetékek, kábelek:</t>
  </si>
  <si>
    <t>EPH hálózat:</t>
  </si>
  <si>
    <t>Szerelvények:</t>
  </si>
  <si>
    <t>Működtető és jelzőberendezések:</t>
  </si>
  <si>
    <t>Elosztók:</t>
  </si>
  <si>
    <t>Egyéb berendezések, költségek:</t>
  </si>
  <si>
    <t xml:space="preserve">Gyengeáramú rendszerek: </t>
  </si>
  <si>
    <t>Lámpatestek, fényforrások:</t>
  </si>
  <si>
    <t>Előirányzatok:</t>
  </si>
  <si>
    <t>Erősáramú villanyszerelés mindösszesen:</t>
  </si>
  <si>
    <t>Épületvillamosság</t>
  </si>
  <si>
    <t>4.</t>
  </si>
  <si>
    <t>5.</t>
  </si>
  <si>
    <t>Sorszám</t>
  </si>
  <si>
    <t>db/fm</t>
  </si>
  <si>
    <t>Díj egység</t>
  </si>
  <si>
    <t>Anyag össz:</t>
  </si>
  <si>
    <t>Díj össz:</t>
  </si>
  <si>
    <t>GFE intelligens analóg címezhető tűzjelző központ. Tűzjelző központ 1 jelzővonallal, tápegységgel, kezelő egységgel,  akkumulátor egységgel kompletten,Térkép szoftware nélkül!!!
2DB 6AH AKKUVAL</t>
  </si>
  <si>
    <t>Légcsatorna érzékelő+mintavevőcső</t>
  </si>
  <si>
    <t>Akkumulátor 12V18Ah</t>
  </si>
  <si>
    <t>GFE Címzett optikai füstérzékelő (aljzat nélkül) új sorozat</t>
  </si>
  <si>
    <t>GFE Címzett hőérzékelő (aljzat nélkül)</t>
  </si>
  <si>
    <t>GFE Normál érzékelő aljzat (gyors szimpla sorkapoccsal)</t>
  </si>
  <si>
    <t>Címzett kézi jelzésadó IZOLÁTORRAL, védőfedéllel</t>
  </si>
  <si>
    <t>Utánvilágító tábla kézi jelzésadóhoz</t>
  </si>
  <si>
    <t>Valkyriecs tűzjelző sziréna, IP65 alacsony aljzatta (piros)</t>
  </si>
  <si>
    <t>Tápegység</t>
  </si>
  <si>
    <t>I/O Címzett 1 be-/ 1 kimeneti modul</t>
  </si>
  <si>
    <t>Tűzoltósági átjelzés Dual-Sim</t>
  </si>
  <si>
    <t>Tűzjelző kábel, hurkok részére, 1x 2x1</t>
  </si>
  <si>
    <t>Halogénmentes tűzálló kábel 1x2x1+tűzgátló tömítőanyagok</t>
  </si>
  <si>
    <t>Tűzálló kábelklipsz, fém dübellel</t>
  </si>
  <si>
    <t>Műanyag védőcső, csatorna</t>
  </si>
  <si>
    <t>Tervezési díj (kiviteli tervek készítése):+Átadási doksik</t>
  </si>
  <si>
    <t>Üzembe helyezés díja (programozás, tesztelés, átadás, oktatás):</t>
  </si>
  <si>
    <t>Projekt vezetés, kiszállási költségek:</t>
    <phoneticPr fontId="0" type="noConversion"/>
  </si>
  <si>
    <t xml:space="preserve">A kábel mennyiségek becsült értékek ! </t>
  </si>
  <si>
    <t>Tűzjelző rendszer</t>
  </si>
  <si>
    <t>6.</t>
  </si>
  <si>
    <t>Épületgépészet</t>
  </si>
  <si>
    <t xml:space="preserve">ÉPÜLETVILLAMOSSÁGI MUNKÁK </t>
  </si>
  <si>
    <t>TŰZJELZŐ RENDSZER KIALAKÍTÁSA</t>
  </si>
  <si>
    <t>Anyag összes</t>
  </si>
  <si>
    <t>./</t>
  </si>
  <si>
    <t>3/4"</t>
  </si>
  <si>
    <t>1 1/4"</t>
  </si>
  <si>
    <t>1 1/2"</t>
  </si>
  <si>
    <t>1/2"</t>
  </si>
  <si>
    <t>Víz-levegő hőszivattyú kültéri  telepítésre,</t>
  </si>
  <si>
    <t>mikroprocesszoros vezérlőrendszerrel. (230V/3ph+N/50Hz),</t>
  </si>
  <si>
    <t>1 hűtőkörrel, 1 db scroll kompresszorral, csőkompenzátorokkal</t>
  </si>
  <si>
    <t>Q=9 kW hűtőteljesítményre 7/12°C hőlépcsőnél</t>
  </si>
  <si>
    <t>axiális nyomásszabályzott ventilátorral, elektromos</t>
  </si>
  <si>
    <t>felszerelve,</t>
  </si>
  <si>
    <t>kg</t>
  </si>
  <si>
    <t>rendszer</t>
  </si>
  <si>
    <t>1"</t>
  </si>
  <si>
    <t>Díj összes</t>
  </si>
  <si>
    <t>Kihelyezett szabályozó panellel, gépre épített erős- és gyengeáramú kapcsolószekrénnyel.</t>
  </si>
  <si>
    <t>Légmennyiség</t>
  </si>
  <si>
    <r>
      <t>m</t>
    </r>
    <r>
      <rPr>
        <vertAlign val="superscript"/>
        <sz val="11"/>
        <color indexed="8"/>
        <rFont val="Arial"/>
        <family val="2"/>
        <charset val="238"/>
      </rPr>
      <t>3</t>
    </r>
    <r>
      <rPr>
        <sz val="11"/>
        <color indexed="8"/>
        <rFont val="Arial"/>
        <family val="2"/>
        <charset val="238"/>
      </rPr>
      <t>/ó</t>
    </r>
  </si>
  <si>
    <t>külső nyomás</t>
  </si>
  <si>
    <t>Pa</t>
  </si>
  <si>
    <t>Légszűrők</t>
  </si>
  <si>
    <t>EU4</t>
  </si>
  <si>
    <t>Feszültség</t>
  </si>
  <si>
    <t>V</t>
  </si>
  <si>
    <r>
      <t xml:space="preserve">Körkeresztmetszetű légcsatorna </t>
    </r>
    <r>
      <rPr>
        <sz val="11"/>
        <rFont val="Arial"/>
        <family val="2"/>
      </rPr>
      <t>vezeték spirálkorcolt lemezcsőből, idomokkal együtt, horganyzott acél anyagból</t>
    </r>
  </si>
  <si>
    <t>NÁ 100</t>
  </si>
  <si>
    <t>NÁ 125</t>
  </si>
  <si>
    <t>NÁ 160</t>
  </si>
  <si>
    <t>NÁ 180</t>
  </si>
  <si>
    <t>NÁ 200</t>
  </si>
  <si>
    <r>
      <t xml:space="preserve">Négyszög keresztmetszetű egyenes légcsatorna </t>
    </r>
    <r>
      <rPr>
        <sz val="11"/>
        <color indexed="8"/>
        <rFont val="Arial"/>
        <family val="2"/>
        <charset val="238"/>
      </rPr>
      <t>horganyzott acéllemezből, peremes kötésekkel, tömítésekkel, szükséges merevítésekkel, felszerelve, 0,7 mm vastag.</t>
    </r>
  </si>
  <si>
    <r>
      <t>m</t>
    </r>
    <r>
      <rPr>
        <vertAlign val="superscript"/>
        <sz val="11"/>
        <rFont val="Arial"/>
        <family val="2"/>
        <charset val="238"/>
      </rPr>
      <t>2</t>
    </r>
  </si>
  <si>
    <r>
      <t xml:space="preserve">Pillangószelep </t>
    </r>
    <r>
      <rPr>
        <sz val="11"/>
        <color indexed="8"/>
        <rFont val="Arial"/>
        <family val="2"/>
        <charset val="238"/>
      </rPr>
      <t>körkeresztmetszetű légcsatornába építve, horganyzott acél anyagból</t>
    </r>
  </si>
  <si>
    <r>
      <t>Négyszög keresztmetszetű kézi szabályozó zsalu,</t>
    </r>
    <r>
      <rPr>
        <sz val="11"/>
        <color indexed="8"/>
        <rFont val="Arial"/>
        <family val="2"/>
        <charset val="238"/>
      </rPr>
      <t xml:space="preserve"> légcsatornába építve, horganyzott acél anyagból</t>
    </r>
  </si>
  <si>
    <t>300x200 mm USZ-17 típus</t>
  </si>
  <si>
    <r>
      <t>Körkeresztmetszetű egyenes légcsatorna hangcsillapító elem,</t>
    </r>
    <r>
      <rPr>
        <sz val="11"/>
        <color indexed="8"/>
        <rFont val="Arial"/>
        <family val="2"/>
        <charset val="238"/>
      </rPr>
      <t xml:space="preserve"> légcsatornába építve, horganyzott acél anyagból</t>
    </r>
  </si>
  <si>
    <t>Airvent CD100.200-1200 típus</t>
  </si>
  <si>
    <r>
      <t>Egysoros rács,</t>
    </r>
    <r>
      <rPr>
        <sz val="11"/>
        <color indexed="8"/>
        <rFont val="Arial"/>
        <family val="2"/>
        <charset val="238"/>
      </rPr>
      <t xml:space="preserve"> festett acéllemezből, egyenként állítható zsalulevelekkel, kétcsonkos gyári rácsidommal falba építve</t>
    </r>
  </si>
  <si>
    <t>Aeroproduct CSD 225x125 típus</t>
  </si>
  <si>
    <t>Aeroproduct CSD 325x125 típus</t>
  </si>
  <si>
    <t>Aeroproduct CSD 525x125 típus</t>
  </si>
  <si>
    <t>Aeroproduct CSD 325x225 típus</t>
  </si>
  <si>
    <r>
      <t>Befúvó rács mágneses tér árnyékolással,</t>
    </r>
    <r>
      <rPr>
        <sz val="11"/>
        <color indexed="8"/>
        <rFont val="Arial"/>
        <family val="2"/>
        <charset val="238"/>
      </rPr>
      <t xml:space="preserve"> horganyzott acél rácsidommal, falba építve</t>
    </r>
  </si>
  <si>
    <t>B83316-Z1-A36 típus</t>
  </si>
  <si>
    <r>
      <t xml:space="preserve">Légcsatornába építhető </t>
    </r>
    <r>
      <rPr>
        <b/>
        <sz val="11"/>
        <rFont val="Arial"/>
        <family val="2"/>
        <charset val="238"/>
      </rPr>
      <t>motoros tűzcsappantyú</t>
    </r>
    <r>
      <rPr>
        <sz val="11"/>
        <rFont val="Arial"/>
        <family val="2"/>
      </rPr>
      <t>, kör keresztmetszetű kivitelben, 24 V-os motorral</t>
    </r>
  </si>
  <si>
    <t>Troges 300x200 mm</t>
  </si>
  <si>
    <r>
      <t>Légcsatornába építhető</t>
    </r>
    <r>
      <rPr>
        <b/>
        <sz val="11"/>
        <rFont val="Arial"/>
        <family val="2"/>
        <charset val="238"/>
      </rPr>
      <t xml:space="preserve"> tűzvédelmi elzáró elem</t>
    </r>
  </si>
  <si>
    <t>HELIOS BAE 100 típus</t>
  </si>
  <si>
    <r>
      <t>Ásványgyapot hőszigetelés,</t>
    </r>
    <r>
      <rPr>
        <sz val="11"/>
        <color indexed="8"/>
        <rFont val="Arial"/>
        <family val="2"/>
        <charset val="238"/>
      </rPr>
      <t xml:space="preserve"> kültéri légcsatornára</t>
    </r>
  </si>
  <si>
    <t>10 cm vastag</t>
  </si>
  <si>
    <r>
      <t>Lemez burkolat,</t>
    </r>
    <r>
      <rPr>
        <sz val="11"/>
        <color indexed="8"/>
        <rFont val="Arial"/>
        <family val="2"/>
        <charset val="238"/>
      </rPr>
      <t xml:space="preserve"> kültéri légcsatornára, a hőszigetelés védelmére, 1 mm vastag alumínium lemezből</t>
    </r>
  </si>
  <si>
    <r>
      <t>Beton járólap,</t>
    </r>
    <r>
      <rPr>
        <sz val="11"/>
        <color indexed="8"/>
        <rFont val="Arial"/>
        <family val="2"/>
        <charset val="238"/>
      </rPr>
      <t xml:space="preserve"> a lapostetőn lévő légtechnikai vezetékek és a szellőzőgép alátámasztására</t>
    </r>
  </si>
  <si>
    <t>60x60x5 cm</t>
  </si>
  <si>
    <r>
      <t>Tartószerkezet</t>
    </r>
    <r>
      <rPr>
        <sz val="11"/>
        <rFont val="Arial"/>
        <family val="2"/>
      </rPr>
      <t xml:space="preserve"> készítése légtechnikai berendezések részére</t>
    </r>
  </si>
  <si>
    <r>
      <t>Légtechnikai</t>
    </r>
    <r>
      <rPr>
        <sz val="11"/>
        <rFont val="Arial"/>
        <family val="2"/>
      </rPr>
      <t xml:space="preserve"> rendszerek légoldali </t>
    </r>
    <r>
      <rPr>
        <b/>
        <sz val="11"/>
        <rFont val="Arial"/>
        <family val="2"/>
      </rPr>
      <t>beszabályozása</t>
    </r>
    <r>
      <rPr>
        <sz val="11"/>
        <rFont val="Arial"/>
        <family val="2"/>
      </rPr>
      <t>, a kezelőszemélyzet kioktatása</t>
    </r>
  </si>
  <si>
    <r>
      <t xml:space="preserve">Légtechnikai rendszerek </t>
    </r>
    <r>
      <rPr>
        <b/>
        <sz val="11"/>
        <rFont val="Arial"/>
        <family val="2"/>
      </rPr>
      <t>akusztikai és rezgés</t>
    </r>
    <r>
      <rPr>
        <sz val="11"/>
        <rFont val="Arial"/>
        <family val="2"/>
      </rPr>
      <t xml:space="preserve"> </t>
    </r>
    <r>
      <rPr>
        <b/>
        <sz val="11"/>
        <rFont val="Arial"/>
        <family val="2"/>
      </rPr>
      <t>ellenőrző mérése</t>
    </r>
    <r>
      <rPr>
        <sz val="11"/>
        <rFont val="Arial"/>
        <family val="2"/>
      </rPr>
      <t>, annak kiértékelése, javaslatok megtétele a mérés és a hatósági előírások alapján</t>
    </r>
  </si>
  <si>
    <r>
      <t xml:space="preserve">Akusztikai és rezgés ellenőrző mérések eredményeként szükséges </t>
    </r>
    <r>
      <rPr>
        <b/>
        <sz val="11"/>
        <rFont val="Arial"/>
        <family val="2"/>
      </rPr>
      <t>szerelések elvégzése</t>
    </r>
    <r>
      <rPr>
        <sz val="11"/>
        <rFont val="Arial"/>
        <family val="2"/>
      </rPr>
      <t>, berendezések telepítése,</t>
    </r>
  </si>
  <si>
    <t>elszámolás naplóbejegyzés alapján</t>
  </si>
  <si>
    <t>Központi fűtés</t>
  </si>
  <si>
    <t>Belső vízellátás-csatornázás</t>
  </si>
  <si>
    <t>Szellőzés</t>
  </si>
  <si>
    <t>3.2</t>
  </si>
  <si>
    <t>3.1</t>
  </si>
  <si>
    <t>3.3</t>
  </si>
  <si>
    <t>3. ÉPÜLETGÉPÉSZETI MUNKÁK</t>
  </si>
  <si>
    <t>Építészet és tartószerkezet</t>
  </si>
  <si>
    <t>1. ÉPÍTÉSZETI ÉS TARTÓSZERKEZETI MUNKÁK</t>
  </si>
  <si>
    <t>Építési munkák</t>
  </si>
  <si>
    <t>1.1</t>
  </si>
  <si>
    <t>1.2</t>
  </si>
  <si>
    <t>1.3</t>
  </si>
  <si>
    <t>Szigeteléstechnolóiga</t>
  </si>
  <si>
    <t>Menny</t>
  </si>
  <si>
    <t>Egys</t>
  </si>
  <si>
    <t>Szigetelési munkák</t>
  </si>
  <si>
    <t xml:space="preserve">m2     </t>
  </si>
  <si>
    <t>pl. BAUDER PYE PV 200 S 4</t>
  </si>
  <si>
    <t>fm</t>
  </si>
  <si>
    <t>VOLTEX</t>
  </si>
  <si>
    <t>SIKA SIKASWELL A-2005</t>
  </si>
  <si>
    <t>Szigeteléstechnológia összesen:</t>
  </si>
  <si>
    <t xml:space="preserve">SZIGETELÉSTECHNOLÓGIAI MUNKÁK </t>
  </si>
  <si>
    <t>Gépleeresztő akna munkái</t>
  </si>
  <si>
    <t>Munkagödör földkiemelése közmű nélküli területen, gépi erővel, kiegészítő kézi munkával, bármely konzisztenciájú, I-IV. oszt. talajban, dúcolás nélkül, 3,0 m˛ szelvényig  épület alatt</t>
  </si>
  <si>
    <t xml:space="preserve">m3     </t>
  </si>
  <si>
    <t>Tükörkészítés tömörítés nélkül, sík felületen gépi erővel, kiegészítő kézi munkával talajosztály: I-IV.</t>
  </si>
  <si>
    <t>Simító hengerlés tükör felületén, gépi erővel</t>
  </si>
  <si>
    <t>Fejtett föld felrakása szállítóeszközre és elszállítása  5  km-re, ürítéssel, lerakóhelyi díjjal (laza m3)</t>
  </si>
  <si>
    <t xml:space="preserve">m3    </t>
  </si>
  <si>
    <t>Talajjavító réteg készítése alaplemez alatt zúzottkőből, 20 cm vastagságban, rétegesen tömörítve, Trg=95 % (E2=55 N/mm2)</t>
  </si>
  <si>
    <t>Betonacél-szerelés
Hegesztett betonacél háló szerelése tartószerkezetbe
FERALPI Sp6K1515 építési síkháló; 5,00 x 2,15 m; 150 x 150 mm osztással {átmérő} 6,00 / 6,00 BHB55.50</t>
  </si>
  <si>
    <t>15 cm vastag zsalukő szigeteléstartó fal építése</t>
  </si>
  <si>
    <t>Vasalt szerelőbeton készítése C10/12 - XC2 
10-15 cm vastagságban</t>
  </si>
  <si>
    <t>Teherhordó és kitöltő falazat készítése,
égetett agyag-kerámia termékekből,
nútféderes elemekből,
300 mm falvastagságban,
300x250x240 vagy 300×250×238 mm-es méretű
kézi falazóblokkból,
falazó, cementes mészhabarcsba falazva
POROTHERM 30 N+F nútféderes kézi falazóblokk, 300x250x238 mm, M 1 (Hf10-mc) falazó, cementes mészhabarcs</t>
  </si>
  <si>
    <t>Homlokzati fal hő- és hangszigetelése,
falazott vagy monolit vasbeton szerkezeten, függőleges felületen, extrudált polisztirolhab lemezzel
MASTERPLAST Isomaster XPS extrudált polisztirolhab lemez, 1250x600x100 mm, Cikkszám: 0510-8IR10000</t>
  </si>
  <si>
    <t>Anyag Egységár</t>
  </si>
  <si>
    <t>Padlőszőnyeg visszabontása, a felület megtisztításával</t>
  </si>
  <si>
    <t>Bontási munkák elvégzése.                                                                      A bontás során leszerelésre kerülnek a lámpatestek és a hozzájuk tartozó szerelvények, a parapetcsatornák minden szinten, a bennük lévő installációs csatlakozásokkal, az egyéb fali szerelvényekkel, gyengeáramú készülékekkel. A készülékeket, lámpatesteket különös gonddal kell leszerelni és tárolni, mert a Megbízó újra fogja hasznosítani.</t>
  </si>
  <si>
    <t>Nyílászárók bontása, a későbbi áthelyezhetőség érdekében</t>
  </si>
  <si>
    <t>Mozgás- és jelenlétérzékelő</t>
  </si>
  <si>
    <t>Mérési jegyzőköny / végpont , kb.:</t>
  </si>
  <si>
    <t>Kézszárító</t>
  </si>
  <si>
    <t>Nettó vállalkozói díj 0% tartalékkerettel:</t>
  </si>
  <si>
    <t>7.</t>
  </si>
  <si>
    <t xml:space="preserve">Látszóbordás függesztett álmennyezet:
 60×60 cm-es raszter
min. 10 mm vastag ásványi szálas lapok, megrendelői választás szerinti mintával
</t>
  </si>
  <si>
    <t>Fa teraszburkolat bontása</t>
  </si>
  <si>
    <t>Konszignált tételek</t>
  </si>
  <si>
    <t>V01 jelzésú acélkeret konszignáció szerinti kivitelben</t>
  </si>
  <si>
    <t>V03 jelzésú padlócsatorna konszignáció szerinti kivitelben</t>
  </si>
  <si>
    <t>ktg</t>
  </si>
  <si>
    <t>Egyéb munkák</t>
  </si>
  <si>
    <t>Gépészeti munkák miatti aknaszerelési többletmunkák</t>
  </si>
  <si>
    <t>Gépészeti vezetékek miatt a régi aljzatbeton összevarrása az újjal</t>
  </si>
  <si>
    <t>Műgyanta burkolat készítése meglévő, elbontandó padlószőnyeg helyén és a bontott gépészeti vezetékek miatt</t>
  </si>
  <si>
    <t>Hegesztett betonacél háló szerelése tartószerkezetbe
FERALPI Sp8K1515 építési síkháló; 5,00 x 2,15 m; 150 x 150 mm osztással {átmérő} 6,00 / 6,00 BHB55.50</t>
  </si>
  <si>
    <t>Tűzgátló gipszkarton álmennyezeti szakasz 15 perce tűzállósági határértékkel B12 eldobozolás</t>
  </si>
  <si>
    <t>Gépalap készítése (röntgen helységben) kiviteli terv szerint</t>
  </si>
  <si>
    <t>Előző tétel belső vakolása</t>
  </si>
  <si>
    <t>Gépészeti vezetékek miatt az aljzatbeton gépi vágása és a pincei fal</t>
  </si>
  <si>
    <t>Sittelszállítás 8 m3-es konténerekkel</t>
  </si>
  <si>
    <t>Kazettás álmennyezet bontás</t>
  </si>
  <si>
    <t>Revíziós ajtó elhelyezése</t>
  </si>
  <si>
    <t>Linóleum burkolat fektetése szabványos, kiegyenlített aljzatra, lemezből (ragasztó anyag külön tételben kiírva) Armstrong DLW Marmorette természetes linóleum burkolat, LPX védelemmel, 2,5 mm vtg., 2,5 mm kopt. rtg., 200 cm széles tekercsben</t>
  </si>
  <si>
    <t>Linóleum burkolat fektetése szabványos, kiegyenlített aljzatra, ajánlott ragasztó linóleum burkolat fektetéséhez (a ragasztás ideje a burkolási tételeknél szerepel) MAPEI Ultrabond Eco V4SP diszperziós ragasztó, halványbézs</t>
  </si>
  <si>
    <t>Vezetőképes antisztatikus és antibakteriális burkolatok fektetése kiegyenlített aljzatra, vezetőképes, ajánlott ragasztó vezetőképes burkolat fektetéséhez (a ragasztás ideje a burkolási tételeknél szerepel) PVC-burkolat MUREXIN EL 628 Univerzális vezetőképes ragasztó</t>
  </si>
  <si>
    <r>
      <t>PVC-sportburkolat fektetése szabványos, kiegyenlített aljzatra, habosított, heterogén PVC-lemezből (ragasztó anyag külön tételben kiírva) FIZOKA Lentex Sport PVC burkolat, 4 mm vastag, 2 m széles, 15 m hosszú tekercsben, 7 szín, T kopásállóság, C</t>
    </r>
    <r>
      <rPr>
        <vertAlign val="subscript"/>
        <sz val="10"/>
        <color indexed="8"/>
        <rFont val="Times New Roman CE"/>
        <charset val="238"/>
      </rPr>
      <t>fi</t>
    </r>
    <r>
      <rPr>
        <sz val="10"/>
        <color indexed="8"/>
        <rFont val="Times New Roman CE"/>
        <charset val="238"/>
      </rPr>
      <t xml:space="preserve"> -s1, DS</t>
    </r>
  </si>
  <si>
    <t>PVC-sportburkolat fektetése szabványos, kiegyenlített aljzatra, ajánlott ragasztó PVC-sportburkolat fektetéséhez (a ragasztás ideje a burkolási tételeknél szerepel) MAPEI Ultrabond Eco VS90 akrildiszperziós ragasztó</t>
  </si>
  <si>
    <t>Lábazat kialakítása, felhajtással, PVC-hohlkehl profilba (szegőléc) bújtatva</t>
  </si>
  <si>
    <t>Meglévő megmaradó szerkezetek védelme</t>
  </si>
  <si>
    <t>Piperetakarítás</t>
  </si>
  <si>
    <t>Meglévő, megmaradó falak</t>
  </si>
  <si>
    <t>Új gk.falak, előtétfalak, álmennyezet</t>
  </si>
  <si>
    <t>Építési törmelék elszállítás 8 m3-es konténerekkel</t>
  </si>
  <si>
    <t>Textilburkolatok fektetése szabványos, kiegyenlített aljzatra,
tűnemezelt textilburkolatból (ragasztó anyag külön tételben kiírva)
DLW Strong 951 tűfilc, 100% polyamid, modul, görgősszék álló</t>
  </si>
  <si>
    <t>Drén rendszer ideiglenes áthelyezése , majd visszarakása</t>
  </si>
  <si>
    <t>Gépleeresztő akna elkészítése után tereprendezés, kert helyreállítás</t>
  </si>
  <si>
    <t>Hajólámpa sugárjelző lámpaként, 24V DC feszültségre, 25W teljesítménnyel. A búra píros színű kivitelben szállítandó, "vigyázat sugárveszély" felirattal. Felszerelve, bekötve</t>
  </si>
  <si>
    <t>Kültéri hűtő bekötése, üzembehelyezése.</t>
  </si>
  <si>
    <t>Fan-coil berendezések kábelezései, bekötései minden szükséges vezetékkel, apróanyagokkal. Az erősáramú kábelek külön kerültek kiírásra. Kipróbálva, üzembehelyezve komplett.</t>
  </si>
  <si>
    <t>Ki-be kapcsoló ipari tokozásban, 1p., 1x230V, 50 Hz, 16A, IP 44-es kivitel, tartószerkezettel, felszerelve, bekötve, komplett</t>
  </si>
  <si>
    <t>Ki-be kapcsoló ipari tokozásban, 3p., 3x230V, 50 Hz, 16A, IP 65-ös kivitel, tartószerkezettel, felszerelve, bekötve, komplett</t>
  </si>
  <si>
    <t>Ki-be kapcsoló ipari tokozásban, 1p., 1x230V, 50 Hz, 16A, IP 65-ös kivitel, tartószerkezettel, felszerelve, bekötve, komplett</t>
  </si>
  <si>
    <t>3x1,5 mm2</t>
  </si>
  <si>
    <t>5x2,5 mm2</t>
  </si>
  <si>
    <t>5x4 mm2</t>
  </si>
  <si>
    <t>Röntgen helyiségben a külső fali mosdó mögé gk előtétfal szerelése, festéssel, fehér csempe burkolattal</t>
  </si>
  <si>
    <t>Ideiglenes vízelvezetés az építkezés idejére</t>
  </si>
  <si>
    <t>Gépleerestő akna miatti többlet bontás (térburkolat) helyreállítási munkák</t>
  </si>
  <si>
    <t>Gépleeresztő alap készítéséhez kerítés ideiglenes bontása és visszaépítése, kábelkiváltással</t>
  </si>
  <si>
    <t>Gépészeti vezetékek kiépítéséhez beton falak, födém áttörés készítése, és visszajavítása tűzgátló tömítéssel</t>
  </si>
  <si>
    <t>Tetőterasz felett gépészeti vezetékek felvezetésének eltakarása acél másodlagos szerekezettel, perforált lemezzel</t>
  </si>
  <si>
    <t>Ajtótokok mázolása</t>
  </si>
  <si>
    <t>díj összes</t>
  </si>
  <si>
    <r>
      <t xml:space="preserve">Térhálósított PE-X </t>
    </r>
    <r>
      <rPr>
        <b/>
        <sz val="11"/>
        <rFont val="Arial"/>
        <family val="2"/>
      </rPr>
      <t>műanyag cső</t>
    </r>
    <r>
      <rPr>
        <sz val="11"/>
        <rFont val="Arial"/>
        <family val="2"/>
      </rPr>
      <t>, PERT Comisa típus, toldóhüvelyes kötésekkel, idomokkal</t>
    </r>
  </si>
  <si>
    <t>16x2,0</t>
  </si>
  <si>
    <t>20x2,0</t>
  </si>
  <si>
    <t>26x3,0</t>
  </si>
  <si>
    <t>32x3,0</t>
  </si>
  <si>
    <t>40x3,7</t>
  </si>
  <si>
    <r>
      <t>Varratnélküli normálfalú horganyzott szén</t>
    </r>
    <r>
      <rPr>
        <b/>
        <sz val="11"/>
        <rFont val="Arial"/>
        <family val="2"/>
      </rPr>
      <t>acélcső</t>
    </r>
    <r>
      <rPr>
        <sz val="11"/>
        <rFont val="Arial"/>
        <family val="2"/>
      </rPr>
      <t>, szabadon szerelve, idomos kötésekkel</t>
    </r>
  </si>
  <si>
    <t>35x1,5</t>
  </si>
  <si>
    <t>42x1,5</t>
  </si>
  <si>
    <t>54x1,5</t>
  </si>
  <si>
    <t>76,1x2,0</t>
  </si>
  <si>
    <r>
      <t xml:space="preserve">"AHA MOFÉM"  </t>
    </r>
    <r>
      <rPr>
        <b/>
        <sz val="11"/>
        <rFont val="Arial"/>
        <family val="2"/>
      </rPr>
      <t>gömbcsap</t>
    </r>
    <r>
      <rPr>
        <sz val="11"/>
        <rFont val="Arial"/>
        <family val="2"/>
      </rPr>
      <t xml:space="preserve"> sárgarézből, matt, nikkelezve, kétoldalon belső menettel, NNY 10  felszerelve</t>
    </r>
  </si>
  <si>
    <t>1”</t>
  </si>
  <si>
    <t>NÁ50</t>
  </si>
  <si>
    <t>NÁ65</t>
  </si>
  <si>
    <r>
      <t>"</t>
    </r>
    <r>
      <rPr>
        <sz val="11"/>
        <rFont val="Arial"/>
        <family val="2"/>
      </rPr>
      <t xml:space="preserve">AHA MOFÉM "  </t>
    </r>
    <r>
      <rPr>
        <b/>
        <sz val="11"/>
        <rFont val="Arial"/>
        <family val="2"/>
      </rPr>
      <t>Kazántőltő és ürítőcsap</t>
    </r>
    <r>
      <rPr>
        <sz val="11"/>
        <rFont val="Arial"/>
        <family val="2"/>
      </rPr>
      <t xml:space="preserve"> külső menettel, NNY16, felszerelve</t>
    </r>
  </si>
  <si>
    <r>
      <t>Statikus beszabályozó szelep,</t>
    </r>
    <r>
      <rPr>
        <sz val="11"/>
        <rFont val="Arial"/>
        <family val="2"/>
        <charset val="238"/>
      </rPr>
      <t xml:space="preserve"> menetes kivitelben</t>
    </r>
  </si>
  <si>
    <t xml:space="preserve">TA STAD 50 </t>
  </si>
  <si>
    <r>
      <t>Visszacsapó szelep,</t>
    </r>
    <r>
      <rPr>
        <sz val="11"/>
        <rFont val="Arial"/>
        <family val="2"/>
        <charset val="238"/>
      </rPr>
      <t xml:space="preserve"> menetes kivitelben</t>
    </r>
  </si>
  <si>
    <t>NÁ32</t>
  </si>
  <si>
    <r>
      <t>Szennyfogó szűrő,</t>
    </r>
    <r>
      <rPr>
        <sz val="11"/>
        <rFont val="Arial"/>
        <family val="2"/>
        <charset val="238"/>
      </rPr>
      <t xml:space="preserve"> karimás kivitelben</t>
    </r>
  </si>
  <si>
    <r>
      <t>Légedény</t>
    </r>
    <r>
      <rPr>
        <sz val="11"/>
        <rFont val="Arial"/>
        <family val="2"/>
      </rPr>
      <t xml:space="preserve"> acélcsőből, mélydomború edényfenékkel, csatlakozó és légelvezető csonkokkal, 1 db 1/2" elzáró gömbcsappal, tartószerkezettel, felszerelve és bekötve</t>
    </r>
  </si>
  <si>
    <t>NA100</t>
  </si>
  <si>
    <r>
      <t xml:space="preserve">Védőszerelvényes ipari </t>
    </r>
    <r>
      <rPr>
        <b/>
        <sz val="11"/>
        <rFont val="Arial"/>
        <family val="2"/>
      </rPr>
      <t>hőmérő</t>
    </r>
    <r>
      <rPr>
        <sz val="11"/>
        <rFont val="Arial"/>
        <family val="2"/>
      </rPr>
      <t xml:space="preserve"> sarok kivitelben, eloxált, fémtokkal, 0 - 120 °C méréshatárral, átmeneti darabokkal, felszerelve</t>
    </r>
  </si>
  <si>
    <r>
      <t>Feszmérő</t>
    </r>
    <r>
      <rPr>
        <sz val="11"/>
        <rFont val="Arial"/>
        <family val="2"/>
      </rPr>
      <t xml:space="preserve"> Al házban, fém burkolattal, 1/2" alsó csatlakozással, felszerelve      0 - 6 bar mérési határral</t>
    </r>
  </si>
  <si>
    <r>
      <t>Fűtési-hűtési keringető szivattyú</t>
    </r>
    <r>
      <rPr>
        <sz val="11"/>
        <rFont val="Arial"/>
        <family val="2"/>
      </rPr>
      <t xml:space="preserve"> a következő adatokra:</t>
    </r>
  </si>
  <si>
    <t>GRUNDFOS  gyártmány</t>
  </si>
  <si>
    <t>ALPHA2 25-60</t>
  </si>
  <si>
    <t>MAGNA1 32-60</t>
  </si>
  <si>
    <t>MAGNA1 40-80 F</t>
  </si>
  <si>
    <r>
      <t>Acéllemez lapradiátor</t>
    </r>
    <r>
      <rPr>
        <sz val="11"/>
        <rFont val="Arial"/>
        <family val="2"/>
      </rPr>
      <t>, négycsonkos kivitelben, a szerelési helyre széthordva, szerelési tartozékokkal összeállítva, kötésekkel ellentétes oldalon légtelenítővel és ürítővel felszerelve, felszerelve és bekötve, festés miatti le- és visszaszereléssel.
Vogel-Noot típus</t>
    </r>
  </si>
  <si>
    <t>21K-900-920</t>
  </si>
  <si>
    <r>
      <t xml:space="preserve">Danfoss RA-N </t>
    </r>
    <r>
      <rPr>
        <b/>
        <sz val="11"/>
        <rFont val="Arial"/>
        <family val="2"/>
        <charset val="238"/>
      </rPr>
      <t>termosztatikus szelep</t>
    </r>
    <r>
      <rPr>
        <sz val="11"/>
        <rFont val="Arial"/>
        <family val="2"/>
        <charset val="238"/>
      </rPr>
      <t xml:space="preserve"> sarok kivitel fűtőtest csatlakozó csavarzat kónuszos fémtömítéssel. Univerzális modell, menetes- és szorítógyűrűs csőcsatlakozásra, felszerelve</t>
    </r>
  </si>
  <si>
    <r>
      <t>Fűtési visszatérő</t>
    </r>
    <r>
      <rPr>
        <sz val="11"/>
        <rFont val="Arial"/>
        <family val="2"/>
      </rPr>
      <t xml:space="preserve"> radiátor elzáró szerelvény sarok, RLV visszatérő csav. sarok 1/2" Danfoss  típus</t>
    </r>
  </si>
  <si>
    <r>
      <t>Termosztatikus szelepfej</t>
    </r>
    <r>
      <rPr>
        <sz val="11"/>
        <rFont val="Arial"/>
        <family val="2"/>
      </rPr>
      <t xml:space="preserve"> radiátorra felszerelve, Danfoss R2000 típus</t>
    </r>
  </si>
  <si>
    <r>
      <t xml:space="preserve">Padlófűtési osztó - gyűjtő </t>
    </r>
    <r>
      <rPr>
        <sz val="11"/>
        <rFont val="Arial"/>
        <family val="2"/>
      </rPr>
      <t>szerkezet előre gyártott kivitelben, sárgaréz anyagból készítve, hőmérővel, nyomásmérővel, automatikus légtelenítő szeleppel, előremenő vezetékben, visszatérőben elzáró gömbcsappal és manuális tömegáramszabályozóval, flexibilis csőcsatlakozásokkal, zárható szekrényben elhelyezve, falba bevésve, felszerelve és bekötve: Comisa típus</t>
    </r>
  </si>
  <si>
    <t>20x2,0 vezetékhez</t>
  </si>
  <si>
    <t>1 körös</t>
  </si>
  <si>
    <t>4 körös</t>
  </si>
  <si>
    <t>25x3,5 vezetékhez</t>
  </si>
  <si>
    <t>6 körös</t>
  </si>
  <si>
    <t>9 körös</t>
  </si>
  <si>
    <r>
      <t>Hidraulikai váltó</t>
    </r>
    <r>
      <rPr>
        <sz val="11"/>
        <rFont val="Arial"/>
        <family val="2"/>
      </rPr>
      <t>, álló kivitelben,  alátámasztásokkal,</t>
    </r>
  </si>
  <si>
    <t>légtelenítő  szeleppel, ürítő csappal, hőmérő csatlakozással,</t>
  </si>
  <si>
    <t>4 db NÁ65  méretű csonkkal</t>
  </si>
  <si>
    <t>D108 L=600 mm</t>
  </si>
  <si>
    <r>
      <t>Levegő leválasztó szerkezet</t>
    </r>
    <r>
      <rPr>
        <sz val="11"/>
        <rFont val="Arial"/>
        <family val="2"/>
      </rPr>
      <t xml:space="preserve"> csővezetékbe építve, </t>
    </r>
  </si>
  <si>
    <t>Flamcovent típus</t>
  </si>
  <si>
    <t>DN 32 mm</t>
  </si>
  <si>
    <r>
      <t>Iszapleválasztó szerkezet</t>
    </r>
    <r>
      <rPr>
        <sz val="11"/>
        <rFont val="Arial"/>
        <family val="2"/>
      </rPr>
      <t xml:space="preserve"> csővezetékbe építve, </t>
    </r>
  </si>
  <si>
    <r>
      <t xml:space="preserve">Forrasztott hőcserélő
</t>
    </r>
    <r>
      <rPr>
        <sz val="11"/>
        <rFont val="Arial"/>
        <family val="2"/>
        <charset val="238"/>
      </rPr>
      <t>Alfa-Laval CB60-40 L típus
Q=30 kW  dp=2,0 m v.o.
dt(pr)=45/35°C
dt(sec)=40/30°C</t>
    </r>
  </si>
  <si>
    <r>
      <t xml:space="preserve">Forrasztott hőcserélő
</t>
    </r>
    <r>
      <rPr>
        <sz val="11"/>
        <rFont val="Arial"/>
        <family val="2"/>
        <charset val="238"/>
      </rPr>
      <t>Alfa-Laval CB110-38M típus
Q=30 kW  dp=2,0 m v.o.
dt(pr)=6/12°C
dt(sec)=8/13°C</t>
    </r>
  </si>
  <si>
    <r>
      <t>Kombinált levegő és iszapleválasztó szerkezet</t>
    </r>
    <r>
      <rPr>
        <sz val="11"/>
        <rFont val="Arial"/>
        <family val="2"/>
      </rPr>
      <t xml:space="preserve"> csővezetékbe építve, </t>
    </r>
  </si>
  <si>
    <t>Flamclean típus</t>
  </si>
  <si>
    <t>DN 65 mm</t>
  </si>
  <si>
    <r>
      <t xml:space="preserve">Állóhengeres </t>
    </r>
    <r>
      <rPr>
        <b/>
        <sz val="11"/>
        <rFont val="Arial"/>
        <family val="2"/>
      </rPr>
      <t>zárt tágulási tartály</t>
    </r>
    <r>
      <rPr>
        <sz val="11"/>
        <rFont val="Arial"/>
        <family val="2"/>
      </rPr>
      <t xml:space="preserve"> változó nyomással,  70°C  </t>
    </r>
  </si>
  <si>
    <r>
      <t>p</t>
    </r>
    <r>
      <rPr>
        <vertAlign val="subscript"/>
        <sz val="11"/>
        <rFont val="Arial"/>
        <family val="2"/>
      </rPr>
      <t>e</t>
    </r>
    <r>
      <rPr>
        <sz val="11"/>
        <rFont val="Arial"/>
        <family val="2"/>
      </rPr>
      <t xml:space="preserve"> = 1,5 bar (att) előnyomásra beállítva, felszerelve és bekötve</t>
    </r>
  </si>
  <si>
    <t>25 liter</t>
  </si>
  <si>
    <t>35 liter</t>
  </si>
  <si>
    <r>
      <t>Rugóterhelésű biztonsági szelep</t>
    </r>
    <r>
      <rPr>
        <sz val="11"/>
        <rFont val="Arial"/>
        <family val="2"/>
      </rPr>
      <t xml:space="preserve"> acélöntvényből, NNY 16  karimás kötéssel,  fűtővíz vezetékbe felszerelve</t>
    </r>
  </si>
  <si>
    <t>6,0 bar lefúvatási nyomásra beállítva</t>
  </si>
  <si>
    <t>NÁ 20</t>
  </si>
  <si>
    <t>NÁ 50</t>
  </si>
  <si>
    <r>
      <t xml:space="preserve">Központi </t>
    </r>
    <r>
      <rPr>
        <b/>
        <sz val="11"/>
        <rFont val="Arial"/>
        <family val="2"/>
        <charset val="238"/>
      </rPr>
      <t>szabályozó automatika</t>
    </r>
    <r>
      <rPr>
        <sz val="11"/>
        <rFont val="Arial"/>
        <family val="2"/>
      </rPr>
      <t xml:space="preserve"> bekábelezve, bekötve. Az alábbi érzékelők és kimenetek digitális szabályozására
- 4 db vízhőfok érzékelő
- 1 db külső hőmérséklet érzékelő
- 14 db szivattyú indítás
- 4 db hőszivattyú indítás
- 4 db hőszivattyú hűtő-fűtő üzemmód váltás
- 1 db kültéri szabadhűtő indítás</t>
    </r>
  </si>
  <si>
    <r>
      <t>Rezgésszigetelő gépalap</t>
    </r>
    <r>
      <rPr>
        <sz val="11"/>
        <color indexed="8"/>
        <rFont val="Arial"/>
        <family val="2"/>
        <charset val="238"/>
      </rPr>
      <t xml:space="preserve"> a hűtőgép részére, 700x700x40 mm-es CDM Isofloat lemez 700x700x5 mm-es acél rátétekkel.</t>
    </r>
  </si>
  <si>
    <r>
      <t xml:space="preserve">Léghűtéses </t>
    </r>
    <r>
      <rPr>
        <b/>
        <sz val="11"/>
        <color indexed="8"/>
        <rFont val="Arial"/>
        <family val="2"/>
        <charset val="238"/>
      </rPr>
      <t>kültéri szárazhűtő</t>
    </r>
    <r>
      <rPr>
        <sz val="11"/>
        <color indexed="8"/>
        <rFont val="Arial"/>
        <family val="2"/>
        <charset val="238"/>
      </rPr>
      <t>, csendesített kivitelben, 6 pólusú</t>
    </r>
  </si>
  <si>
    <t xml:space="preserve">kapcsolószekrénnyel, 230V/1pH/50hz), csőkompenzátorokkal, </t>
  </si>
  <si>
    <r>
      <t xml:space="preserve">Mennyezeti </t>
    </r>
    <r>
      <rPr>
        <b/>
        <sz val="11"/>
        <color indexed="8"/>
        <rFont val="Arial"/>
        <family val="2"/>
        <charset val="238"/>
      </rPr>
      <t>fan-coil készülék</t>
    </r>
    <r>
      <rPr>
        <sz val="11"/>
        <color indexed="8"/>
        <rFont val="Arial"/>
        <family val="2"/>
        <charset val="238"/>
      </rPr>
      <t xml:space="preserve">, kétcsöves kivitelben, elektronikusan szabályzott motorral, tangenciális ventilátorral, gyári háromcsonkos megkerülő szelepkészlettel, </t>
    </r>
    <r>
      <rPr>
        <sz val="11"/>
        <rFont val="Arial"/>
        <family val="2"/>
        <charset val="238"/>
      </rPr>
      <t xml:space="preserve">kihelyezett termosztáttal, beépítő kerettel, </t>
    </r>
    <r>
      <rPr>
        <sz val="11"/>
        <color indexed="8"/>
        <rFont val="Arial"/>
        <family val="2"/>
        <charset val="238"/>
      </rPr>
      <t>elektromos és vízoldalon bekötve beüzemelve, Eurovent minősítéssel, szimultán víz és légoldali szabályozással, gyártói specifikáció szerint</t>
    </r>
  </si>
  <si>
    <r>
      <t xml:space="preserve">Légcsatornázható </t>
    </r>
    <r>
      <rPr>
        <b/>
        <sz val="11"/>
        <color indexed="8"/>
        <rFont val="Arial"/>
        <family val="2"/>
        <charset val="238"/>
      </rPr>
      <t>fan-coil készülék</t>
    </r>
    <r>
      <rPr>
        <sz val="11"/>
        <color indexed="8"/>
        <rFont val="Arial"/>
        <family val="2"/>
        <charset val="238"/>
      </rPr>
      <t xml:space="preserve">, kétcsöves kivitelben, elektronikusan szabályzott motorral, tangenciális ventilátorral, gyári háromcsonkos megkerülő szelepkészlettel, </t>
    </r>
    <r>
      <rPr>
        <sz val="11"/>
        <rFont val="Arial"/>
        <family val="2"/>
        <charset val="238"/>
      </rPr>
      <t xml:space="preserve">kihelyezett termosztáttal, beépítő kerettel, </t>
    </r>
    <r>
      <rPr>
        <sz val="11"/>
        <color indexed="8"/>
        <rFont val="Arial"/>
        <family val="2"/>
        <charset val="238"/>
      </rPr>
      <t>elektromos és vízoldalon bekötve beüzemelve, Eurovent minősítéssel, szimultán víz és légoldali szabályozással, gyártói specifikáció szerint</t>
    </r>
  </si>
  <si>
    <r>
      <t xml:space="preserve">Burkolatos, </t>
    </r>
    <r>
      <rPr>
        <b/>
        <sz val="11"/>
        <color indexed="8"/>
        <rFont val="Arial"/>
        <family val="2"/>
        <charset val="238"/>
      </rPr>
      <t>fali fan-coil készülék</t>
    </r>
    <r>
      <rPr>
        <sz val="11"/>
        <color indexed="8"/>
        <rFont val="Arial"/>
        <family val="2"/>
        <charset val="238"/>
      </rPr>
      <t xml:space="preserve">, kétcsöves kivitelben, elektronikusan szabályzott motorral, tangenciális ventilátorral, </t>
    </r>
    <r>
      <rPr>
        <sz val="11"/>
        <rFont val="Arial"/>
        <family val="2"/>
        <charset val="238"/>
      </rPr>
      <t>hátlap nélkül</t>
    </r>
    <r>
      <rPr>
        <sz val="11"/>
        <color indexed="8"/>
        <rFont val="Arial"/>
        <family val="2"/>
        <charset val="238"/>
      </rPr>
      <t>,</t>
    </r>
    <r>
      <rPr>
        <sz val="11"/>
        <rFont val="Arial"/>
        <family val="2"/>
        <charset val="238"/>
      </rPr>
      <t xml:space="preserve"> </t>
    </r>
    <r>
      <rPr>
        <sz val="11"/>
        <color indexed="8"/>
        <rFont val="Arial"/>
        <family val="2"/>
        <charset val="238"/>
      </rPr>
      <t xml:space="preserve">gyári négycsonkos megkerülő szelepkészlettel, </t>
    </r>
    <r>
      <rPr>
        <sz val="11"/>
        <rFont val="Arial"/>
        <family val="2"/>
        <charset val="238"/>
      </rPr>
      <t xml:space="preserve">kihelyezett termosztáttal, beépítő kerettel, </t>
    </r>
    <r>
      <rPr>
        <sz val="11"/>
        <color indexed="8"/>
        <rFont val="Arial"/>
        <family val="2"/>
        <charset val="238"/>
      </rPr>
      <t>elektromos és vízoldalon bekötve beüzemelve, Eurovent minősítéssel, szimultán víz és légoldali szabályozással, gyártói specifikáció szerint</t>
    </r>
  </si>
  <si>
    <r>
      <t xml:space="preserve">Burkolatos, </t>
    </r>
    <r>
      <rPr>
        <b/>
        <sz val="11"/>
        <color indexed="8"/>
        <rFont val="Arial"/>
        <family val="2"/>
        <charset val="238"/>
      </rPr>
      <t>fali fan-coil készülék</t>
    </r>
    <r>
      <rPr>
        <sz val="11"/>
        <color indexed="8"/>
        <rFont val="Arial"/>
        <family val="2"/>
        <charset val="238"/>
      </rPr>
      <t xml:space="preserve">, négycsöves kivitelben, elektronikusan szabályzott motorral, tangenciális ventilátorral, </t>
    </r>
    <r>
      <rPr>
        <sz val="11"/>
        <rFont val="Arial"/>
        <family val="2"/>
        <charset val="238"/>
      </rPr>
      <t>hátlap nélkül</t>
    </r>
    <r>
      <rPr>
        <sz val="11"/>
        <color indexed="8"/>
        <rFont val="Arial"/>
        <family val="2"/>
        <charset val="238"/>
      </rPr>
      <t>,</t>
    </r>
    <r>
      <rPr>
        <sz val="11"/>
        <rFont val="Arial"/>
        <family val="2"/>
        <charset val="238"/>
      </rPr>
      <t xml:space="preserve"> </t>
    </r>
    <r>
      <rPr>
        <sz val="11"/>
        <color indexed="8"/>
        <rFont val="Arial"/>
        <family val="2"/>
        <charset val="238"/>
      </rPr>
      <t xml:space="preserve">gyári négycsonkos megkerülő szelepkészlettel, </t>
    </r>
    <r>
      <rPr>
        <sz val="11"/>
        <rFont val="Arial"/>
        <family val="2"/>
        <charset val="238"/>
      </rPr>
      <t xml:space="preserve">kihelyezett termosztáttal, beépítő kerettel, </t>
    </r>
    <r>
      <rPr>
        <sz val="11"/>
        <color indexed="8"/>
        <rFont val="Arial"/>
        <family val="2"/>
        <charset val="238"/>
      </rPr>
      <t>elektromos és vízoldalon bekötve beüzemelve, Eurovent minősítéssel, szimultán víz és légoldali szabályozással, gyártói specifikáció szerint</t>
    </r>
  </si>
  <si>
    <r>
      <t xml:space="preserve">Kétoszlopú vízlágyító berendezés </t>
    </r>
    <r>
      <rPr>
        <sz val="11"/>
        <rFont val="Arial"/>
        <family val="2"/>
        <charset val="238"/>
      </rPr>
      <t>fűtési-hűtési rendszer feltöltésére</t>
    </r>
  </si>
  <si>
    <t>BWT Rondomat DUO 2 típus</t>
  </si>
  <si>
    <t>Propilénglikol "L",25 kg, - 25 C-ig bekeverve</t>
  </si>
  <si>
    <r>
      <t>Idomacél tartószerkezet</t>
    </r>
    <r>
      <rPr>
        <sz val="11"/>
        <rFont val="Arial"/>
        <family val="2"/>
        <charset val="238"/>
      </rPr>
      <t xml:space="preserve"> csővezetékek, berendezések podeszt készítésére</t>
    </r>
  </si>
  <si>
    <r>
      <t>Beton járólap,</t>
    </r>
    <r>
      <rPr>
        <sz val="11"/>
        <color indexed="8"/>
        <rFont val="Arial"/>
        <family val="2"/>
        <charset val="238"/>
      </rPr>
      <t xml:space="preserve"> a lapostetőn lévő vezetékek és a gépek alátámasztására</t>
    </r>
  </si>
  <si>
    <r>
      <t>Nyomáspróba</t>
    </r>
    <r>
      <rPr>
        <sz val="11"/>
        <rFont val="Arial"/>
        <family val="2"/>
        <charset val="238"/>
      </rPr>
      <t xml:space="preserve"> megtartása műszaki ellenőr jelenlétében</t>
    </r>
  </si>
  <si>
    <t>p= 10 bar  nyomáson  30 perc időtartammal, víz közeggel</t>
  </si>
  <si>
    <t xml:space="preserve"> </t>
  </si>
  <si>
    <r>
      <t xml:space="preserve">Fűtési és hűtési rendszerek </t>
    </r>
    <r>
      <rPr>
        <b/>
        <sz val="11"/>
        <rFont val="Arial"/>
        <family val="2"/>
        <charset val="238"/>
      </rPr>
      <t>beüzemelése</t>
    </r>
    <r>
      <rPr>
        <sz val="11"/>
        <rFont val="Arial"/>
        <family val="2"/>
        <charset val="238"/>
      </rPr>
      <t xml:space="preserve"> 0°C alatti, ill. 24°C feletti külső hőmérsékletnél, </t>
    </r>
    <r>
      <rPr>
        <b/>
        <sz val="11"/>
        <rFont val="Arial"/>
        <family val="2"/>
        <charset val="238"/>
      </rPr>
      <t>beszabályozása</t>
    </r>
    <r>
      <rPr>
        <sz val="11"/>
        <rFont val="Arial"/>
        <family val="2"/>
        <charset val="238"/>
      </rPr>
      <t xml:space="preserve">, végső átadása,    kezelőszemélyzet kioktatása, </t>
    </r>
  </si>
  <si>
    <r>
      <t>Spirálisan hajtogatott lemez burkolat,</t>
    </r>
    <r>
      <rPr>
        <sz val="11"/>
        <color indexed="8"/>
        <rFont val="Arial"/>
        <family val="2"/>
        <charset val="238"/>
      </rPr>
      <t xml:space="preserve"> kültéri csővezetékre, a hőszigetelés védelmére, 1 mm vastag alumínium lemezből</t>
    </r>
  </si>
  <si>
    <r>
      <t>Polifoam</t>
    </r>
    <r>
      <rPr>
        <sz val="11"/>
        <rFont val="Arial"/>
        <family val="2"/>
        <charset val="238"/>
      </rPr>
      <t xml:space="preserve"> hőszigetelés fűtési hőellátó vezetékre </t>
    </r>
    <r>
      <rPr>
        <b/>
        <sz val="11"/>
        <rFont val="Arial"/>
        <family val="2"/>
        <charset val="238"/>
      </rPr>
      <t xml:space="preserve"> </t>
    </r>
    <r>
      <rPr>
        <sz val="11"/>
        <rFont val="Arial"/>
        <family val="2"/>
        <charset val="238"/>
      </rPr>
      <t>20 mm vtg</t>
    </r>
  </si>
  <si>
    <r>
      <t>ARMAFLEX párazáró</t>
    </r>
    <r>
      <rPr>
        <sz val="11"/>
        <color indexed="8"/>
        <rFont val="Arial"/>
        <family val="2"/>
        <charset val="238"/>
      </rPr>
      <t xml:space="preserve"> hőszigetelés hűtési hőellátó vezetékre </t>
    </r>
    <r>
      <rPr>
        <b/>
        <sz val="11"/>
        <color indexed="8"/>
        <rFont val="Arial"/>
        <family val="2"/>
        <charset val="238"/>
      </rPr>
      <t xml:space="preserve"> </t>
    </r>
    <r>
      <rPr>
        <sz val="11"/>
        <color indexed="8"/>
        <rFont val="Arial"/>
        <family val="2"/>
        <charset val="238"/>
      </rPr>
      <t>20 mm vtg</t>
    </r>
  </si>
  <si>
    <t>NÁ25</t>
  </si>
  <si>
    <t>NÁ40</t>
  </si>
  <si>
    <t>Központi fűtés szerelési munkák összesen:</t>
  </si>
  <si>
    <t>Csővezetékek bontása,</t>
  </si>
  <si>
    <t>horganyzott vagy fekete acélcsövek</t>
  </si>
  <si>
    <t>tartószerkezetről, vagy padlócsatornából</t>
  </si>
  <si>
    <t>lángvágással, deponálással,</t>
  </si>
  <si>
    <t>DN 15-50 között</t>
  </si>
  <si>
    <t>Vízellátás berendezési tárgyak leszerelése,</t>
  </si>
  <si>
    <t>falikutak, mosdók</t>
  </si>
  <si>
    <r>
      <t xml:space="preserve">Térhálósított PE-X </t>
    </r>
    <r>
      <rPr>
        <b/>
        <sz val="11"/>
        <rFont val="Arial"/>
        <family val="2"/>
      </rPr>
      <t>műanyag cső, PERT Comisa</t>
    </r>
    <r>
      <rPr>
        <sz val="11"/>
        <rFont val="Arial"/>
        <family val="2"/>
      </rPr>
      <t xml:space="preserve"> típus, toldóhüvelyes kötésekkel, szabadon és falhoronyban szerelve.</t>
    </r>
  </si>
  <si>
    <t>25x2,3</t>
  </si>
  <si>
    <t>32x2,9</t>
  </si>
  <si>
    <t>Csövek lefolyórendszerhez</t>
  </si>
  <si>
    <t>Anyaga : PVC</t>
  </si>
  <si>
    <r>
      <t>Tokos lefolyóvezeték műanyagból</t>
    </r>
    <r>
      <rPr>
        <sz val="11"/>
        <rFont val="Arial"/>
        <family val="2"/>
      </rPr>
      <t>,</t>
    </r>
  </si>
  <si>
    <t>Tokos kötésekkel, szakaszos tömörségi próbával,</t>
  </si>
  <si>
    <t>Szabadon, horonyba vagy padlócsatornába szerelve,</t>
  </si>
  <si>
    <t>Megengedett maximális üzemi hőmérséklet : 95°C</t>
  </si>
  <si>
    <t>NÁ 63</t>
  </si>
  <si>
    <t>NÁ 110</t>
  </si>
  <si>
    <r>
      <t xml:space="preserve">"AHA MOFÉM" </t>
    </r>
    <r>
      <rPr>
        <b/>
        <sz val="11"/>
        <rFont val="Arial"/>
        <family val="2"/>
      </rPr>
      <t xml:space="preserve">Gömbcsap  </t>
    </r>
    <r>
      <rPr>
        <sz val="11"/>
        <rFont val="Arial"/>
        <family val="2"/>
      </rPr>
      <t>sárgarézből, matt nikkelezve, bb menettel, NNY 10 bar felszerelve</t>
    </r>
  </si>
  <si>
    <r>
      <t xml:space="preserve">"AHA -  MOFÉM" </t>
    </r>
    <r>
      <rPr>
        <b/>
        <sz val="11"/>
        <rFont val="Arial"/>
        <family val="2"/>
      </rPr>
      <t>Kazántőltő és ürítő gömbcsap</t>
    </r>
    <r>
      <rPr>
        <sz val="11"/>
        <rFont val="Arial"/>
        <family val="2"/>
      </rPr>
      <t xml:space="preserve"> s.rézből, külső menettel, NNY 6 ,  felszerelve</t>
    </r>
  </si>
  <si>
    <r>
      <t>Falikút acéllemezből</t>
    </r>
    <r>
      <rPr>
        <sz val="11"/>
        <rFont val="Arial"/>
        <family val="2"/>
      </rPr>
      <t>, rozsdamentes acélból, két csaplyukkal, 2 db csempeszeleppel, 2 db falikoronggal, 2 db légbeszívós tömlővéges kifolyószeleppel, bűzelzáróval, felszerelve</t>
    </r>
  </si>
  <si>
    <t>Lampart típus</t>
  </si>
  <si>
    <t>H + M</t>
  </si>
  <si>
    <r>
      <t>Félporcelán mosdó</t>
    </r>
    <r>
      <rPr>
        <sz val="11"/>
        <rFont val="Arial"/>
        <family val="2"/>
      </rPr>
      <t xml:space="preserve"> támaszokkal, hideg - melegvízre</t>
    </r>
  </si>
  <si>
    <t>ALFÖLDI PORCELÁNGYÁR  gyártmánya I. oszt. minőségben 2 db falikoronggal, 2 db sarokszeleppel és bekötőcsővel, keverő csapteleppel, leeresztőszeleppel és bűzelzáróval,     komplett berendezés, felszerelve</t>
  </si>
  <si>
    <r>
      <t xml:space="preserve">KLUDI Mix csapteleppel </t>
    </r>
    <r>
      <rPr>
        <b/>
        <sz val="11"/>
        <rFont val="Arial"/>
        <family val="2"/>
      </rPr>
      <t>Megrendelővel egyeztetve</t>
    </r>
  </si>
  <si>
    <t>59 cm</t>
  </si>
  <si>
    <r>
      <t xml:space="preserve">Csuklókaros orvosi csapteleppel </t>
    </r>
    <r>
      <rPr>
        <b/>
        <sz val="11"/>
        <rFont val="Arial"/>
        <family val="2"/>
      </rPr>
      <t>Megrendelővel egyeztetve</t>
    </r>
  </si>
  <si>
    <r>
      <t xml:space="preserve">Könyökkaros orvosi csapteleppel </t>
    </r>
    <r>
      <rPr>
        <b/>
        <sz val="11"/>
        <rFont val="Arial"/>
        <family val="2"/>
      </rPr>
      <t>Elekthermax típus</t>
    </r>
  </si>
  <si>
    <r>
      <t>WC</t>
    </r>
    <r>
      <rPr>
        <sz val="11"/>
        <rFont val="Arial"/>
        <family val="2"/>
      </rPr>
      <t xml:space="preserve"> berendezés Ideal Standard TEMPO T3275 gyártmány GEBERIT tartószerkezettel és tartállyal, fedeles ülésdeszkával, tartalékelzáró csempeszeleppel, sarokszeleppel, Geberit DELTA 21 GE-115.125.11.1 fehér nyomólappal, bekötve, felszerelve  Gipszkarton falba szerelt tartószerkezettel,</t>
    </r>
  </si>
  <si>
    <r>
      <t xml:space="preserve">Zuhanyberendezés </t>
    </r>
    <r>
      <rPr>
        <sz val="11"/>
        <rFont val="Arial"/>
        <family val="2"/>
      </rPr>
      <t>2 db tartalékelzáró csempeszeleppel, 2 db falikoronggal, Grohe Euro Eco 32740000 zuhany csapteleppel, Grohe 27266001 Euphoria Mono zuhanygarnitúrával, zuhanytálca nélkül</t>
    </r>
  </si>
  <si>
    <r>
      <rPr>
        <b/>
        <sz val="11"/>
        <rFont val="Arial"/>
        <family val="2"/>
        <charset val="238"/>
      </rPr>
      <t>Egymedencés,  konyhai mosogató</t>
    </r>
    <r>
      <rPr>
        <sz val="11"/>
        <rFont val="Arial"/>
        <family val="2"/>
        <charset val="238"/>
      </rPr>
      <t xml:space="preserve"> Idealstandard  Slimline 2 B 8593 AA típusú medencére erősített csapteleppel, bútorba épített kivitelben, tartalékelzáró csempeszeleppel</t>
    </r>
  </si>
  <si>
    <r>
      <rPr>
        <b/>
        <sz val="11"/>
        <rFont val="Arial"/>
        <family val="2"/>
        <charset val="238"/>
      </rPr>
      <t>Egymedencés, csepptálcás  konyhai mosogató</t>
    </r>
    <r>
      <rPr>
        <sz val="11"/>
        <rFont val="Arial"/>
        <family val="2"/>
        <charset val="238"/>
      </rPr>
      <t xml:space="preserve"> Idealstandard  Slimline 2 B 8593 AA típusú medencére erősített csapteleppel, bútorba épített kivitelben, tartalékelzáró csempeszeleppel</t>
    </r>
  </si>
  <si>
    <r>
      <t>HL padlóösszefolyó</t>
    </r>
    <r>
      <rPr>
        <sz val="11"/>
        <rFont val="Arial"/>
        <family val="2"/>
      </rPr>
      <t>, mechanikus bűzzárral, szívóval, magasító elemmel, szigetelő gallérral, rozsdamentes acél padlóráccsal</t>
    </r>
  </si>
  <si>
    <t>HL 510 NPr</t>
  </si>
  <si>
    <r>
      <t xml:space="preserve">Légbeszívószelep </t>
    </r>
    <r>
      <rPr>
        <sz val="11"/>
        <rFont val="Arial"/>
        <family val="2"/>
      </rPr>
      <t>szennyvízvezetékbe beépítve, felszerelve</t>
    </r>
  </si>
  <si>
    <t>HL 900</t>
  </si>
  <si>
    <r>
      <t>Nyomásmérő</t>
    </r>
    <r>
      <rPr>
        <sz val="11"/>
        <rFont val="Arial"/>
        <family val="2"/>
      </rPr>
      <t xml:space="preserve"> felszerelése elzáró gömbcsappal, csővezetékbe hegesztve</t>
    </r>
  </si>
  <si>
    <t>NÁ100</t>
  </si>
  <si>
    <r>
      <t xml:space="preserve">Termoszatikus </t>
    </r>
    <r>
      <rPr>
        <b/>
        <sz val="11"/>
        <rFont val="Arial"/>
        <family val="2"/>
        <charset val="238"/>
      </rPr>
      <t>cirkulációs ágvezetéki szabályozó szelep</t>
    </r>
    <r>
      <rPr>
        <sz val="11"/>
        <rFont val="Arial"/>
        <family val="2"/>
        <charset val="238"/>
      </rPr>
      <t>, TA Therm típus</t>
    </r>
  </si>
  <si>
    <r>
      <t xml:space="preserve">Idomacél </t>
    </r>
    <r>
      <rPr>
        <b/>
        <sz val="11"/>
        <rFont val="Arial"/>
        <family val="2"/>
      </rPr>
      <t>tartószerkezet</t>
    </r>
    <r>
      <rPr>
        <sz val="11"/>
        <rFont val="Arial"/>
        <family val="2"/>
      </rPr>
      <t xml:space="preserve"> csővezeték és egyéb berendezések felszerelésére</t>
    </r>
  </si>
  <si>
    <r>
      <t xml:space="preserve">Vezetékek  </t>
    </r>
    <r>
      <rPr>
        <b/>
        <sz val="11"/>
        <rFont val="Arial"/>
        <family val="2"/>
      </rPr>
      <t xml:space="preserve">nyomáspróbája </t>
    </r>
    <r>
      <rPr>
        <sz val="11"/>
        <rFont val="Arial"/>
        <family val="2"/>
      </rPr>
      <t xml:space="preserve"> Műszaki Ellenőr jelenlétében a következő adatokra</t>
    </r>
  </si>
  <si>
    <t>vízvezetékeknél : p=  6 bar      30 perc időtartamig  víz közeggel</t>
  </si>
  <si>
    <t xml:space="preserve">3"-ig </t>
  </si>
  <si>
    <t>csatornahálózatnál : p=0,15 bar   30 perc időtartamig víz közeggel</t>
  </si>
  <si>
    <r>
      <t xml:space="preserve">Vízvezetékrendszer </t>
    </r>
    <r>
      <rPr>
        <b/>
        <sz val="11"/>
        <rFont val="Arial"/>
        <family val="2"/>
      </rPr>
      <t>átmosása, fertőtlenítése</t>
    </r>
    <r>
      <rPr>
        <sz val="11"/>
        <rFont val="Arial"/>
        <family val="2"/>
      </rPr>
      <t>, ÁNTSZ jóváhagyás ügyintézése</t>
    </r>
  </si>
  <si>
    <t>3"-ig</t>
  </si>
  <si>
    <r>
      <t xml:space="preserve">Fali </t>
    </r>
    <r>
      <rPr>
        <b/>
        <sz val="11"/>
        <rFont val="Arial"/>
        <family val="2"/>
        <charset val="238"/>
      </rPr>
      <t>tűzcsapok vízhozam mérése,</t>
    </r>
    <r>
      <rPr>
        <sz val="11"/>
        <rFont val="Arial"/>
        <family val="2"/>
      </rPr>
      <t xml:space="preserve"> jegyzőköny elkészítése</t>
    </r>
  </si>
  <si>
    <r>
      <rPr>
        <b/>
        <sz val="11"/>
        <rFont val="Arial"/>
        <family val="2"/>
        <charset val="238"/>
      </rPr>
      <t>Porral oltók felülvizsgálata,</t>
    </r>
    <r>
      <rPr>
        <sz val="11"/>
        <rFont val="Arial"/>
        <family val="2"/>
      </rPr>
      <t xml:space="preserve"> jegyzőköny elkészítése</t>
    </r>
  </si>
  <si>
    <r>
      <t>Polifoam</t>
    </r>
    <r>
      <rPr>
        <sz val="11"/>
        <rFont val="Arial"/>
        <family val="2"/>
      </rPr>
      <t xml:space="preserve"> hőszigetelés vízvezetékre </t>
    </r>
    <r>
      <rPr>
        <b/>
        <sz val="11"/>
        <rFont val="Arial"/>
        <family val="2"/>
      </rPr>
      <t xml:space="preserve"> </t>
    </r>
    <r>
      <rPr>
        <sz val="11"/>
        <rFont val="Arial"/>
        <family val="2"/>
      </rPr>
      <t>20 mm vtg</t>
    </r>
  </si>
  <si>
    <t>d15</t>
  </si>
  <si>
    <t>d20</t>
  </si>
  <si>
    <t>d32</t>
  </si>
  <si>
    <t>d40</t>
  </si>
  <si>
    <t>2. Belső víz-csatorna szerelési munkák összesen:</t>
  </si>
  <si>
    <r>
      <t>Központi légkezelő egység</t>
    </r>
    <r>
      <rPr>
        <sz val="11"/>
        <color indexed="8"/>
        <rFont val="Arial"/>
        <family val="2"/>
        <charset val="238"/>
      </rPr>
      <t xml:space="preserve"> vázszerkezettel és házzal, kültéri kivitelben, 25 mm vtg hőszigeteléssel, frisslevegő vételi  és elhasznált levegő kifuvás oldali teljes keresztmetszetű, ellentétesen mozgó zsalulevelekkel, 2 db légszűrővel, beépített ellenáramú hővisszanyerővel, 2 db ventilátorelemmel, szívó-, nyomóoldali rezgéscsillapítóval, beépített melegvizes kaloriferre, szivattyú és keverő blokkal, kültéri kivitelben, gyári rezgéscsillapító felfüggesztésekkel, kezelő ajtókkal, helyszínre szállítva, beépítve, felszerelve
PPU szivattyú blokkal
SRU-M-400-500  motoros fagyvédelmi zsaluval</t>
    </r>
  </si>
  <si>
    <t>Komfovent VERSO-CF-3500-H-W-C5.1</t>
  </si>
  <si>
    <r>
      <t>Esővédő burkolat</t>
    </r>
    <r>
      <rPr>
        <sz val="11"/>
        <rFont val="Arial"/>
        <family val="2"/>
        <charset val="238"/>
      </rPr>
      <t xml:space="preserve"> készítése a szivattyú blokk részére, 1,5 mm vtg Alu lemezből, a szükséges alátámasztásokkal</t>
    </r>
  </si>
  <si>
    <t>3. LÉGTECHNIKA szerelési munkák összesen:</t>
  </si>
  <si>
    <t>GFHC FD 063.1/11-32-0054288M</t>
  </si>
  <si>
    <t>42GW400C-H-A- + 42GW9001</t>
  </si>
  <si>
    <t>42NH425FEH-AC</t>
  </si>
  <si>
    <t xml:space="preserve">42NMS20F-H-A- </t>
  </si>
  <si>
    <t>42NMS20F-H-A-</t>
  </si>
  <si>
    <t>42NMS20C-H-A-</t>
  </si>
  <si>
    <t>42NMS26C-H-A-</t>
  </si>
  <si>
    <t>BETONVÉSÉSSEL</t>
  </si>
  <si>
    <t xml:space="preserve">JYStY árnyékolt kábel védőcsőbe húzva, termosztátok bekötésére, 3x2x0,6mm átm.                                                       </t>
  </si>
  <si>
    <r>
      <t xml:space="preserve">4 db hálózati dugaszoló aljzatot, 1 db RJ-45 informatikai aljzatot, 2db DIN EPH csatlakozót tartalmazó csatlakozó csoport (erős- + gyenge-áram) függőleges keretbe szerelve. Dugaszoló aljzatok medikai hálózatról, 1x10A-s kisautomatával védve, visszajelző lámpával.                                              Terven: T4 jelű </t>
    </r>
    <r>
      <rPr>
        <sz val="12"/>
        <color rgb="FFFF0000"/>
        <rFont val="Times New Roman"/>
        <family val="1"/>
        <charset val="238"/>
      </rPr>
      <t>Medikai csatlakozó tábla</t>
    </r>
  </si>
  <si>
    <t>NYM 3x2,5mm2</t>
  </si>
  <si>
    <t>NYY 5x95 mm2 kábel elhelyezése az EFB- jelű elosztó betáplálására</t>
  </si>
  <si>
    <t>NYY 3x16 mm2 kábel elhelyezése az MRI- jelű vezérlő szekrény betáplálására</t>
  </si>
  <si>
    <t>YSLY 5x25 mm2 kábel elhelyezése az Rögent berendezés betáplálására</t>
  </si>
  <si>
    <t>Falátvezetések tűzgátló lezárása.</t>
  </si>
  <si>
    <t>Vezetékcsatorna elhelyezése nyomvonalak vezetésére beton falakon</t>
  </si>
  <si>
    <t>Ki-be kapcsoló ipari tokozásban, 1p., 1x230V, 50 Hz, 25A, IP 65-ös kivitel, tartószerkezettel, felszerelve, bekötve, komplett</t>
  </si>
  <si>
    <t>Téli üzemű szabadhűtő bekötése, üzembehelyezése. 230V, 300W</t>
  </si>
  <si>
    <t>Meglévő hálózat feltérképezése, áramkörök beazonosítása.</t>
  </si>
  <si>
    <t>A tetőn elhelyezett gépészeti berendezések miatt, a  meglévő 4db felfogórúd cseréje magasabbra, hogy a berendezések védett térbe kerüljenek. Az ár, a meglévő villámvédelmi hálózat egyéb módosítását és javítását nem tartalmazza.</t>
  </si>
  <si>
    <t>Villámvédelmi hálózat felülvizsgálata, jegyzőkönyv készítéssel a teljes épületre.</t>
  </si>
  <si>
    <t xml:space="preserve">Átadási dokumentáció készítése, </t>
  </si>
  <si>
    <t>Egyéb tételek összesen:</t>
  </si>
  <si>
    <t>egyéb tételek:</t>
  </si>
  <si>
    <t xml:space="preserve">5x6mm2 </t>
  </si>
  <si>
    <r>
      <t xml:space="preserve">5x10 mm2 </t>
    </r>
    <r>
      <rPr>
        <sz val="12"/>
        <color rgb="FFFF0000"/>
        <rFont val="Times New Roman"/>
        <family val="1"/>
        <charset val="238"/>
      </rPr>
      <t xml:space="preserve"> </t>
    </r>
  </si>
  <si>
    <t>5x16 mm2</t>
  </si>
  <si>
    <r>
      <t>JY(St)Y 2x2x 0,8 mm átm. kaputelefon hálózat kiépítésére</t>
    </r>
    <r>
      <rPr>
        <sz val="12"/>
        <color rgb="FFFF0000"/>
        <rFont val="Times New Roman"/>
        <family val="1"/>
        <charset val="238"/>
      </rPr>
      <t xml:space="preserve"> </t>
    </r>
  </si>
  <si>
    <t xml:space="preserve">Cat6-os kábel tálcára fektetve, kábeltálcára v. csatornába fektetve és védőcsőbe húzva </t>
  </si>
  <si>
    <t xml:space="preserve">Cat5-ös kábel beteghívó berendezéshez védőcsőbe húzva </t>
  </si>
  <si>
    <t xml:space="preserve">Koax kábel védőcsőbe húzva                                                          </t>
  </si>
  <si>
    <t xml:space="preserve">Kettős strukturált végponti csatlakozó elem (2xRJ45), alpinfehér színben                                                                    </t>
  </si>
  <si>
    <t xml:space="preserve">TV csatlakozó aljzat koaxiális kábel bekötésével, alpinfehér színben                                                                                          </t>
  </si>
  <si>
    <t>Csatlakozó doboz gyengeáramú kábelek részére, sorozatkapcsokkal, bekötésekkel, komplett.                                                                        150/150 Müdn</t>
  </si>
  <si>
    <t>Vezetékbehúzó szekrény gyengeáramú kábelek részére 100/100 Müdn</t>
  </si>
  <si>
    <t>Organizáció:</t>
  </si>
  <si>
    <t>Beton aljzatok, bontása 10 cm vastagságig, kavicsbetonból, gépészeti vezetékek részére padlóban</t>
  </si>
  <si>
    <t>Aljzatbeton készítése a gépészeti vezetékek miatti bontás után, illetve 10 cm vastagságban - zsákos anyagból</t>
  </si>
  <si>
    <t>Sugárzásvédő válaszfal készítése, ólomkasírozott gipszkarton lapokkal (ólomkasírozás mértéke: 0,5-2,5 mm vtg.) üveggyapot kitöltő szigeteléssel, 100 mm-es profilvázra szerelve RIGIPS 3 rtg. RB 12,5 + 1 rtg. RB 12,5 (1 mm ólommal), szerkezeti vastagság: 160 mm, kitöltő szigetelés 10 cm vtg. Isover Akusto Th=0,65 óra</t>
  </si>
  <si>
    <t>Szerelt gipszkarton álmennyezet fém vázszerkezetre (duplasoros),választható függesztéssel,csavarfejek és illesztések alapglettelve (Q2 minőségben), nem látszó bordázattal,
50 cm bordatávolsággal (CD50/27),
10 m2 összefüggő felületig,
1 rtg. normál
12,5 mm vtg. gipszkarton borítással
KNAUF A 13 normál építőlemez, 12,5 mm HRAK 1250/2000, függesztő huzallal, Cikksz: 31307120 - LÉPTETÉSEKKEL</t>
  </si>
  <si>
    <r>
      <t>Vezetőképes antisztatikus és antibakteriális burkolatok fektetése kiegyenlített aljzatra, antisztatikus, PVC-burkolat (ragasztó anyag külön tételben kiírva) Tarkett Eclipse SD disszipatív (antisztatikus) homogén PVC burkolat (R</t>
    </r>
    <r>
      <rPr>
        <vertAlign val="subscript"/>
        <sz val="10"/>
        <rFont val="Times New Roman CE"/>
        <charset val="238"/>
      </rPr>
      <t>1≤10</t>
    </r>
    <r>
      <rPr>
        <sz val="10"/>
        <rFont val="Times New Roman CE"/>
        <charset val="238"/>
      </rPr>
      <t>8 Ohm), 2 mm vtg., 2 m x 23 m, 6 szín</t>
    </r>
  </si>
  <si>
    <r>
      <t xml:space="preserve">B01 jelű, 75/212,5 cm névleges méretű, </t>
    </r>
    <r>
      <rPr>
        <sz val="10"/>
        <rFont val="Times New Roman"/>
        <family val="1"/>
        <charset val="238"/>
      </rPr>
      <t>egyszárnyú utólag szerelhető (kétrészes) acél tokos falcolt ajtó tömör ajtólappal válaszfalban gyártása és elhelyezése, konszignáció szerinti kivitelben</t>
    </r>
  </si>
  <si>
    <r>
      <t xml:space="preserve">B02 jelű, 75/212,5 cm névleges méretű, </t>
    </r>
    <r>
      <rPr>
        <sz val="10"/>
        <rFont val="Times New Roman"/>
        <family val="1"/>
        <charset val="238"/>
      </rPr>
      <t>egyszárnyú utólag szerelhető (kétrészes) acél tokos falcolt ajtó tömör ajtólappal válaszfalban gyártása és elhelyezése, konszignáció szerinti kivitelben</t>
    </r>
  </si>
  <si>
    <r>
      <t xml:space="preserve">B04 jelű, 100/212,5 cm névleges méretű, </t>
    </r>
    <r>
      <rPr>
        <sz val="10"/>
        <rFont val="Times New Roman"/>
        <family val="1"/>
        <charset val="238"/>
      </rPr>
      <t>egyszárnyú utólag szerelhető (kétrészes) acél tokos falcolt ajtó tömör ajtólappal válaszfalban gyártása és elhelyezése, konszignáció szerinti kivitelben</t>
    </r>
  </si>
  <si>
    <r>
      <t>B05 jelű, 87,5/212,5 cm névleges méretű,</t>
    </r>
    <r>
      <rPr>
        <sz val="10"/>
        <rFont val="Times New Roman"/>
        <family val="1"/>
        <charset val="238"/>
      </rPr>
      <t xml:space="preserve"> egyszárnyú utólag szerelhető (kétrészes) acél tokos falcolt ajtó tömör ajtólappal válaszfalban gyártása és elhelyezése, konszignáció szerinti kivitelben</t>
    </r>
  </si>
  <si>
    <r>
      <t>B06 jelű, 87,5/290 cm névleges méretű,</t>
    </r>
    <r>
      <rPr>
        <sz val="10"/>
        <rFont val="Times New Roman"/>
        <family val="1"/>
        <charset val="238"/>
      </rPr>
      <t xml:space="preserve"> egyszárnyú utólag szerelhető (kétrészes) acél tokos falcolt ajtó tömör ajtólappal válaszfalban gyártása és elhelyezése, konszignáció szerinti kivitelben  </t>
    </r>
  </si>
  <si>
    <r>
      <t xml:space="preserve">B07 jelű, 100/212,5 cm névleges méretű, </t>
    </r>
    <r>
      <rPr>
        <sz val="10"/>
        <rFont val="Times New Roman"/>
        <family val="1"/>
        <charset val="238"/>
      </rPr>
      <t>egyszárnyú utólag szerelhető (kétrészes) acél tokos falcolt ajtó tömör ajtólappal válaszfalban gyártása és elhelyezése, konszignáció szerinti kivitelben</t>
    </r>
  </si>
  <si>
    <r>
      <t xml:space="preserve">B07*jelű, 100/212,5 cm névleges méretű, </t>
    </r>
    <r>
      <rPr>
        <sz val="10"/>
        <rFont val="Times New Roman"/>
        <family val="1"/>
        <charset val="238"/>
      </rPr>
      <t>egyszárnyú utólag szerelhető (kétrészes) acél tokos falcolt ajtó tömör ajtólappal válaszfalban gyártása és elhelyezése, konszignáció szerinti kivitelben_sugárvédelmi, ólombetétes 1 mm-es! - PASCAL</t>
    </r>
  </si>
  <si>
    <r>
      <t>B08 jelű, 100/300 cm névleges méretű,</t>
    </r>
    <r>
      <rPr>
        <sz val="10"/>
        <rFont val="Times New Roman"/>
        <family val="1"/>
        <charset val="238"/>
      </rPr>
      <t xml:space="preserve"> egyszárnyú utólag szerelhető (kétrészes) acél tokos falcolt ajtó tömör ajtólappal és felülvilágítóval válaszfalban gyártása és elhelyezése, konszignáció szerinti kivitelben</t>
    </r>
  </si>
  <si>
    <r>
      <t>B08* jelű, 100/290 cm névleges méretű,</t>
    </r>
    <r>
      <rPr>
        <sz val="10"/>
        <rFont val="Times New Roman"/>
        <family val="1"/>
        <charset val="238"/>
      </rPr>
      <t xml:space="preserve"> egyszárnyú utólag szerelhető (kétrészes) acél tokos falcolt ajtó tömör ajtólappal és felülvilágítóval válaszfalban gyártása és elhelyezése, konszignáció szerinti kivitelben</t>
    </r>
  </si>
  <si>
    <r>
      <t xml:space="preserve">B09 jelű, 112,5/212,5 cm névleges méretű, </t>
    </r>
    <r>
      <rPr>
        <sz val="10"/>
        <rFont val="Times New Roman"/>
        <family val="1"/>
        <charset val="238"/>
      </rPr>
      <t>egyszárnyú utólag szerelhető (kétrészes) acél tokos falcolt ajtó tömör ajtólappal válaszfalban gyártása és elhelyezése, konszignáció szerinti kivitelben</t>
    </r>
  </si>
  <si>
    <r>
      <t xml:space="preserve">B09* jelű, 112,5/212,5 cm névleges méretű, </t>
    </r>
    <r>
      <rPr>
        <sz val="10"/>
        <rFont val="Times New Roman"/>
        <family val="1"/>
        <charset val="238"/>
      </rPr>
      <t>kétszárnyú felnyíló MDF ajtó konszignáció szerinti kivitelben</t>
    </r>
  </si>
  <si>
    <r>
      <t xml:space="preserve">B10 jelű, 210/300 cm névleges méretű, </t>
    </r>
    <r>
      <rPr>
        <sz val="10"/>
        <rFont val="Times New Roman"/>
        <family val="1"/>
        <charset val="238"/>
      </rPr>
      <t>üvegfal egy darab edzett üveg nyílószárnnyal konszignáció szerinti kivitelben</t>
    </r>
  </si>
  <si>
    <r>
      <t xml:space="preserve">B11 jelű, 90/95,5 cm névleges méretű, </t>
    </r>
    <r>
      <rPr>
        <sz val="10"/>
        <rFont val="Times New Roman"/>
        <family val="1"/>
        <charset val="238"/>
      </rPr>
      <t>sugárvédelmi ablak, ólombetétes tokszerkezettel</t>
    </r>
  </si>
  <si>
    <t>Fa teraszbukolat - meglévő alépítménnyel</t>
  </si>
  <si>
    <t>Vergokan 170/28 mm méretű kétrekeszes, fém padlócsatorna, összekötőkkel, vízmentes fedéllel, apróanyagokkal lefektetve, összeszerelve, komplett Nem vízmentes!</t>
  </si>
  <si>
    <t>Vergokan padlódoboz, négy szerelvény részére nyitható fedlappal, szerelvénydobozokkal, komplett, 200x200mm                                                           Nem vízmentes, 10 férőhelyes,  6db 2P+F dugaszoló aljazattal, gyengeáram részére hely biztosításával.</t>
  </si>
  <si>
    <t>2 db hálózati dugaszoló aljzatot, 1 db RJ-45 informatikai aljzatot, 2db DIN EPH csatlakozót tartalmazó csatlakozó csoport (erős- +gyengeáram) függőleges keretbe szerelve. Dugaszoló aljzatok medikai hálózatról, 1x10A-s kisautomatával védve, visszajelző lámpával.                                              
Terven: T2 jelű Medikai csatlakozó tábla</t>
  </si>
  <si>
    <t xml:space="preserve">Az MRI vizsgáló berendezés számára független földelés készítése csőföldelővel és ehhez csatlakozó bevezető kábellel.  A csatlakozó földkábelt a betáp szekrényhez kell vezetni. A földelési ellenállás 10ohm alatt kell legyen, amelyet ellenőrző méréssel kell alátámasztani.                                                         </t>
  </si>
  <si>
    <t xml:space="preserve">EVP jelű pincei elosztószekrény az EL-102 sz terv szerint a helyszínen átalakítva v. műhelyben átalakítva, helyszínre szállítva, fali fülkébe szerelve, bekötve,  komplett.                               Betáp védelem és főkapcsoló csereéje 80A-re.                                                                                     </t>
  </si>
  <si>
    <t xml:space="preserve">EV2 jelű, elosztó berendezés a EL-104 sz. terv szerint kialakítva, műhelyben előregyártva, helyszínre szállítva, falra szerelve, bekötve,  komplett, leágazások kiépítése, mivel jelenleg nem találhatók meg az elosztóban.                                                                                           Gyártmány:                                                                                              Típus:                                </t>
  </si>
  <si>
    <t xml:space="preserve">1x35W-os T5-ös, EVG-vel ellátott mennyezetre szerelhető fénycsöves tükrös, rácsos lámpatest   - MEGLÉVŐ                                                                                                                                </t>
  </si>
  <si>
    <r>
      <t xml:space="preserve">1x28W-os T5-ös, EVG-vel ellátott mennyezetre szerelhető fénycsöves tükrös, rácsos lámpatest      - </t>
    </r>
    <r>
      <rPr>
        <b/>
        <sz val="12"/>
        <rFont val="Times New Roman"/>
        <family val="1"/>
        <charset val="238"/>
      </rPr>
      <t>MEGLÉVŐ</t>
    </r>
    <r>
      <rPr>
        <sz val="12"/>
        <rFont val="Times New Roman"/>
        <family val="1"/>
        <charset val="238"/>
      </rPr>
      <t xml:space="preserve">                                                                                                                             </t>
    </r>
  </si>
  <si>
    <t>Helyette kábeltálca fedéllel</t>
  </si>
  <si>
    <t xml:space="preserve">Akadálymentes WC szett a következő elemekből összeállítva: 1db húzó-nyomó kapcsoló, 1 db nyugtázó nyomógomb, 1 db fény- és hangjelző egység, (a tápegység és az akkumulátor az EV-3 jelű elosztóban költségelve.)  felszerelve, összehuzalozva, bekötve, kipróbálva, komplett.Gyártmány: Schneider Electric v. egyenértékűTípus: ELSO SIGMA Meglévő megmaradó, áthelyezése. Bontás és visszaépítés. </t>
  </si>
  <si>
    <t>Carrier 30AWH015XD9 Fűtésre, hűtésre</t>
  </si>
  <si>
    <t>Nyílászárók bontása, a későbbi áthelyezhetőség érdekében pinceszint, P22 helyiség</t>
  </si>
  <si>
    <t>Műgyanta lábazat burkolat készítése 14. tételhez</t>
  </si>
  <si>
    <t>Légkezelő és kültéri hőszivttyús gépek alá acélszerkezet készítése</t>
  </si>
  <si>
    <t>Légkezelő és kültéri hőszivattyús gépek alá vasalt teherelosztó beton készítése 25 cm vtg</t>
  </si>
  <si>
    <t>Légkezelő és kültéri hőszivttyús gépek daruzása</t>
  </si>
  <si>
    <t>8.</t>
  </si>
  <si>
    <t>Burkolatváltó profilok</t>
  </si>
  <si>
    <t>7 % mértékű tartalékkeret:</t>
  </si>
  <si>
    <t>Sportágspecifikus Sportélettani és Diagnosztikai Szakértői Központ fejlesztése</t>
  </si>
  <si>
    <t>Budapest</t>
  </si>
  <si>
    <r>
      <t>Talajvíznyomás elleni szigetelés,</t>
    </r>
    <r>
      <rPr>
        <sz val="11"/>
        <color indexed="8"/>
        <rFont val="Times New Roman"/>
        <family val="1"/>
        <charset val="238"/>
      </rPr>
      <t xml:space="preserve"> </t>
    </r>
    <r>
      <rPr>
        <b/>
        <sz val="11"/>
        <color indexed="8"/>
        <rFont val="Times New Roman"/>
        <family val="1"/>
        <charset val="238"/>
      </rPr>
      <t>teknőszigetelés készítése függőleges felületen</t>
    </r>
    <r>
      <rPr>
        <sz val="11"/>
        <color indexed="8"/>
        <rFont val="Times New Roman"/>
        <family val="1"/>
        <charset val="238"/>
      </rPr>
      <t>, 3 rtg. min. 4 mm vtg. poliészterfátyol hordozójú SBS modifikált bitumenes lemezzel, teljes felületű lángolvasztással ragasztva, 15-15 cm-es toldásokal és átlapolásokkal, max. 2 m hosszú darabokból, zsalukőfal külső síkjára kihajtva (szakítószilárdság hossz/kereszt min. 800/800 N, szakadási nyúlás hossz/kereszt min. 35/35 %, hajlíthatóság max. -25 °C)</t>
    </r>
  </si>
  <si>
    <r>
      <t>Talajvíznyomás elleni szigetelés,</t>
    </r>
    <r>
      <rPr>
        <sz val="11"/>
        <color indexed="8"/>
        <rFont val="Times New Roman"/>
        <family val="1"/>
        <charset val="238"/>
      </rPr>
      <t xml:space="preserve"> acél szorítóperemes kapcsolat és fogadószerkezet közé 6 mm vtg. 3-rétegű bentonit tartalmú szigetelő paplan elhelyezése, ragasztása rendszerkomponens ragasztóval</t>
    </r>
  </si>
  <si>
    <r>
      <t>Talajvíznyomás elleni szigetelés,</t>
    </r>
    <r>
      <rPr>
        <sz val="11"/>
        <color indexed="8"/>
        <rFont val="Times New Roman"/>
        <family val="1"/>
        <charset val="238"/>
      </rPr>
      <t xml:space="preserve"> acél szorítóperemes kapcsolat és bitumenes lemezek közé, tőcsavarok két oldalára egy-egy 20 mm széles 5 mm vtg. vízre duzzadó tömítőprofil elhelyezése, ragasztása</t>
    </r>
  </si>
  <si>
    <t>Egyenértékű tételek</t>
  </si>
  <si>
    <t>Ssz</t>
  </si>
  <si>
    <t>Költségvetés helye</t>
  </si>
  <si>
    <t>Eredeti tétel szövege</t>
  </si>
  <si>
    <t>Egyenértékű dolog, termék, tevékenység konkrét megnevezése/tétel szövege</t>
  </si>
  <si>
    <t>Fejezet összesen: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</si>
</sst>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F_t_-;\-* #,##0.00\ _F_t_-;_-* &quot;-&quot;??\ _F_t_-;_-@_-"/>
    <numFmt numFmtId="164" formatCode="_-* #,##0\ [$Ft-40E]_-;\-* #,##0\ [$Ft-40E]_-;_-* &quot;-&quot;??\ [$Ft-40E]_-;_-@_-"/>
    <numFmt numFmtId="165" formatCode="0.0"/>
    <numFmt numFmtId="166" formatCode="&quot;H-&quot;0000"/>
    <numFmt numFmtId="167" formatCode="#,##0.0"/>
    <numFmt numFmtId="168" formatCode="_-* #,##0\ _F_t_-;\-* #,##0\ _F_t_-;_-* &quot;-&quot;??\ _F_t_-;_-@_-"/>
    <numFmt numFmtId="169" formatCode="#,##0\ &quot;Ft&quot;"/>
  </numFmts>
  <fonts count="70">
    <font>
      <sz val="11"/>
      <color theme="1"/>
      <name val="Calibri"/>
      <family val="2"/>
      <charset val="238"/>
      <scheme val="minor"/>
    </font>
    <font>
      <sz val="11"/>
      <color theme="1"/>
      <name val="Calibri"/>
      <family val="2"/>
      <charset val="238"/>
      <scheme val="minor"/>
    </font>
    <font>
      <sz val="10"/>
      <name val="Times New Roman CE"/>
      <charset val="238"/>
    </font>
    <font>
      <sz val="10"/>
      <color theme="1"/>
      <name val="Times New Roman CE"/>
      <charset val="238"/>
    </font>
    <font>
      <b/>
      <sz val="10"/>
      <color theme="1"/>
      <name val="Times New Roman CE"/>
      <charset val="238"/>
    </font>
    <font>
      <sz val="14"/>
      <color theme="1"/>
      <name val="Times New Roman CE"/>
      <charset val="238"/>
    </font>
    <font>
      <sz val="10"/>
      <name val="Arial"/>
      <family val="2"/>
      <charset val="238"/>
    </font>
    <font>
      <sz val="11"/>
      <color indexed="8"/>
      <name val="Calibri"/>
      <family val="2"/>
      <charset val="238"/>
    </font>
    <font>
      <sz val="12"/>
      <name val="Arial CE"/>
      <charset val="238"/>
    </font>
    <font>
      <sz val="11"/>
      <name val="Arial"/>
      <family val="2"/>
      <charset val="238"/>
    </font>
    <font>
      <sz val="12"/>
      <name val="Times New Roman"/>
      <family val="1"/>
    </font>
    <font>
      <sz val="11"/>
      <color rgb="FFFF0000"/>
      <name val="Arial"/>
      <family val="2"/>
      <charset val="238"/>
    </font>
    <font>
      <sz val="12"/>
      <name val="Arial"/>
      <family val="2"/>
      <charset val="238"/>
    </font>
    <font>
      <sz val="14"/>
      <color indexed="8"/>
      <name val="Times New Roman CE"/>
      <charset val="238"/>
    </font>
    <font>
      <sz val="10"/>
      <color theme="1"/>
      <name val="Times New Roman"/>
      <family val="1"/>
      <charset val="238"/>
    </font>
    <font>
      <sz val="10"/>
      <color indexed="8"/>
      <name val="Times New Roman CE"/>
      <charset val="238"/>
    </font>
    <font>
      <b/>
      <sz val="10"/>
      <color theme="1"/>
      <name val="Times New Roman"/>
      <family val="1"/>
      <charset val="238"/>
    </font>
    <font>
      <sz val="10"/>
      <color indexed="8"/>
      <name val="Times New Roman"/>
      <family val="1"/>
      <charset val="238"/>
    </font>
    <font>
      <b/>
      <i/>
      <sz val="11"/>
      <color indexed="8"/>
      <name val="Times New Roman"/>
      <family val="1"/>
      <charset val="238"/>
    </font>
    <font>
      <b/>
      <sz val="20"/>
      <color indexed="8"/>
      <name val="Times New Roman"/>
      <family val="1"/>
      <charset val="238"/>
    </font>
    <font>
      <b/>
      <sz val="12"/>
      <name val="Times New Roman"/>
      <family val="1"/>
      <charset val="238"/>
    </font>
    <font>
      <sz val="12"/>
      <name val="Times New Roman"/>
      <family val="1"/>
      <charset val="238"/>
    </font>
    <font>
      <b/>
      <sz val="16"/>
      <name val="Times New Roman"/>
      <family val="1"/>
      <charset val="238"/>
    </font>
    <font>
      <sz val="12"/>
      <color indexed="8"/>
      <name val="Times New Roman"/>
      <family val="1"/>
      <charset val="238"/>
    </font>
    <font>
      <b/>
      <u/>
      <sz val="12"/>
      <color indexed="8"/>
      <name val="Times New Roman"/>
      <family val="1"/>
      <charset val="238"/>
    </font>
    <font>
      <b/>
      <sz val="12"/>
      <color rgb="FF000000"/>
      <name val="Times New Roman"/>
      <family val="1"/>
      <charset val="238"/>
    </font>
    <font>
      <sz val="12"/>
      <color rgb="FF000000"/>
      <name val="Times New Roman"/>
      <family val="1"/>
      <charset val="238"/>
    </font>
    <font>
      <b/>
      <sz val="11"/>
      <name val="Arial"/>
      <family val="2"/>
      <charset val="238"/>
    </font>
    <font>
      <sz val="12"/>
      <color rgb="FFFF0000"/>
      <name val="Times New Roman"/>
      <family val="1"/>
      <charset val="238"/>
    </font>
    <font>
      <sz val="11"/>
      <color indexed="10"/>
      <name val="Arial"/>
      <family val="2"/>
      <charset val="238"/>
    </font>
    <font>
      <sz val="12"/>
      <color indexed="10"/>
      <name val="Arial CE"/>
      <charset val="238"/>
    </font>
    <font>
      <sz val="11"/>
      <name val="Times New Roman"/>
      <family val="1"/>
    </font>
    <font>
      <b/>
      <sz val="11"/>
      <name val="Times New Roman"/>
      <family val="1"/>
      <charset val="238"/>
    </font>
    <font>
      <b/>
      <sz val="11"/>
      <name val="Times New Roman"/>
      <family val="1"/>
    </font>
    <font>
      <sz val="10"/>
      <name val="Times New Roman CE"/>
      <family val="1"/>
      <charset val="238"/>
    </font>
    <font>
      <b/>
      <sz val="12"/>
      <color indexed="8"/>
      <name val="Times New Roman"/>
      <family val="1"/>
      <charset val="238"/>
    </font>
    <font>
      <sz val="11"/>
      <name val="Times New Roman"/>
      <family val="1"/>
      <charset val="238"/>
    </font>
    <font>
      <b/>
      <sz val="10"/>
      <name val="Arial"/>
      <family val="2"/>
      <charset val="238"/>
    </font>
    <font>
      <sz val="11"/>
      <color rgb="FFFF0000"/>
      <name val="Calibri"/>
      <family val="2"/>
      <charset val="238"/>
      <scheme val="minor"/>
    </font>
    <font>
      <b/>
      <sz val="11"/>
      <color theme="1"/>
      <name val="Calibri"/>
      <family val="2"/>
      <charset val="238"/>
      <scheme val="minor"/>
    </font>
    <font>
      <sz val="11"/>
      <name val="Arial"/>
      <family val="2"/>
    </font>
    <font>
      <b/>
      <sz val="11"/>
      <name val="Arial"/>
      <family val="2"/>
    </font>
    <font>
      <sz val="11"/>
      <color indexed="8"/>
      <name val="Arial"/>
      <family val="2"/>
      <charset val="238"/>
    </font>
    <font>
      <b/>
      <sz val="11"/>
      <color indexed="8"/>
      <name val="Arial"/>
      <family val="2"/>
      <charset val="238"/>
    </font>
    <font>
      <sz val="11"/>
      <name val="Arial CE"/>
      <charset val="238"/>
    </font>
    <font>
      <vertAlign val="superscript"/>
      <sz val="11"/>
      <color indexed="8"/>
      <name val="Arial"/>
      <family val="2"/>
      <charset val="238"/>
    </font>
    <font>
      <vertAlign val="superscript"/>
      <sz val="11"/>
      <name val="Arial"/>
      <family val="2"/>
      <charset val="238"/>
    </font>
    <font>
      <sz val="10"/>
      <color indexed="8"/>
      <name val="terc time"/>
      <charset val="2"/>
    </font>
    <font>
      <sz val="10"/>
      <name val="Times New Roman"/>
      <family val="1"/>
      <charset val="238"/>
    </font>
    <font>
      <sz val="10"/>
      <name val="Arial CE"/>
      <charset val="238"/>
    </font>
    <font>
      <b/>
      <sz val="10"/>
      <color rgb="FFFF0000"/>
      <name val="Times New Roman CE"/>
      <charset val="238"/>
    </font>
    <font>
      <sz val="10"/>
      <color rgb="FFFF0000"/>
      <name val="Times New Roman CE"/>
      <charset val="238"/>
    </font>
    <font>
      <sz val="11"/>
      <color theme="1"/>
      <name val="Times New Roman"/>
      <family val="1"/>
      <charset val="238"/>
    </font>
    <font>
      <b/>
      <sz val="12"/>
      <color rgb="FFFF0000"/>
      <name val="Times New Roman"/>
      <family val="1"/>
      <charset val="238"/>
    </font>
    <font>
      <vertAlign val="subscript"/>
      <sz val="10"/>
      <color indexed="8"/>
      <name val="Times New Roman CE"/>
      <charset val="238"/>
    </font>
    <font>
      <vertAlign val="subscript"/>
      <sz val="11"/>
      <name val="Arial"/>
      <family val="2"/>
    </font>
    <font>
      <b/>
      <sz val="11"/>
      <name val="Arial CE"/>
      <family val="2"/>
      <charset val="238"/>
    </font>
    <font>
      <b/>
      <sz val="10"/>
      <name val="Times New Roman CE"/>
      <charset val="238"/>
    </font>
    <font>
      <sz val="11"/>
      <name val="Calibri"/>
      <family val="2"/>
      <charset val="238"/>
      <scheme val="minor"/>
    </font>
    <font>
      <vertAlign val="subscript"/>
      <sz val="10"/>
      <name val="Times New Roman CE"/>
      <charset val="238"/>
    </font>
    <font>
      <b/>
      <sz val="10"/>
      <name val="Times New Roman"/>
      <family val="1"/>
      <charset val="238"/>
    </font>
    <font>
      <b/>
      <sz val="11"/>
      <color indexed="8"/>
      <name val="Calibri"/>
      <family val="2"/>
      <charset val="238"/>
    </font>
    <font>
      <b/>
      <sz val="11"/>
      <color indexed="8"/>
      <name val="Times New Roman"/>
      <family val="1"/>
      <charset val="238"/>
    </font>
    <font>
      <sz val="11"/>
      <color indexed="8"/>
      <name val="Times New Roman"/>
      <family val="1"/>
      <charset val="238"/>
    </font>
    <font>
      <b/>
      <sz val="11"/>
      <color theme="1"/>
      <name val="Times New Roman"/>
      <family val="1"/>
      <charset val="238"/>
    </font>
    <font>
      <i/>
      <sz val="11"/>
      <color theme="1"/>
      <name val="Times New Roman"/>
      <family val="1"/>
      <charset val="238"/>
    </font>
    <font>
      <i/>
      <sz val="11"/>
      <color indexed="8"/>
      <name val="Times New Roman"/>
      <family val="1"/>
      <charset val="238"/>
    </font>
    <font>
      <sz val="11"/>
      <color rgb="FFFF0000"/>
      <name val="Times New Roman"/>
      <family val="1"/>
      <charset val="238"/>
    </font>
    <font>
      <b/>
      <i/>
      <sz val="11"/>
      <color rgb="FFFF0000"/>
      <name val="Times New Roman"/>
      <family val="1"/>
      <charset val="238"/>
    </font>
    <font>
      <b/>
      <sz val="10"/>
      <color indexed="8"/>
      <name val="Times New Roman"/>
      <family val="1"/>
      <charset val="23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6">
    <xf numFmtId="0" fontId="0" fillId="0" borderId="0"/>
    <xf numFmtId="43" fontId="7" fillId="0" borderId="0" applyFont="0" applyFill="0" applyBorder="0" applyAlignment="0" applyProtection="0"/>
    <xf numFmtId="0" fontId="6" fillId="0" borderId="0"/>
    <xf numFmtId="43" fontId="1" fillId="0" borderId="0" applyFont="0" applyFill="0" applyBorder="0" applyAlignment="0" applyProtection="0"/>
    <xf numFmtId="0" fontId="49" fillId="0" borderId="0"/>
    <xf numFmtId="43" fontId="7" fillId="0" borderId="0" applyFont="0" applyFill="0" applyBorder="0" applyAlignment="0" applyProtection="0"/>
  </cellStyleXfs>
  <cellXfs count="463">
    <xf numFmtId="0" fontId="0" fillId="0" borderId="0" xfId="0"/>
    <xf numFmtId="0" fontId="23" fillId="0" borderId="0" xfId="0" applyFont="1" applyBorder="1" applyAlignment="1" applyProtection="1">
      <alignment vertical="top" wrapText="1"/>
    </xf>
    <xf numFmtId="0" fontId="23" fillId="0" borderId="0" xfId="0" applyFont="1" applyBorder="1" applyProtection="1"/>
    <xf numFmtId="0" fontId="23" fillId="0" borderId="0" xfId="0" applyFont="1" applyBorder="1" applyAlignment="1" applyProtection="1">
      <alignment horizontal="left"/>
    </xf>
    <xf numFmtId="0" fontId="20" fillId="0" borderId="0" xfId="2" applyFont="1" applyBorder="1" applyAlignment="1" applyProtection="1">
      <alignment horizontal="right" vertical="top" wrapText="1"/>
    </xf>
    <xf numFmtId="0" fontId="20" fillId="0" borderId="18" xfId="2" applyFont="1" applyBorder="1" applyAlignment="1" applyProtection="1">
      <alignment horizontal="left" vertical="top" wrapText="1"/>
    </xf>
    <xf numFmtId="0" fontId="20" fillId="0" borderId="17" xfId="2" applyFont="1" applyBorder="1" applyAlignment="1" applyProtection="1">
      <alignment horizontal="left" vertical="top" wrapText="1"/>
    </xf>
    <xf numFmtId="0" fontId="17" fillId="0" borderId="0" xfId="0" applyFont="1" applyBorder="1" applyProtection="1"/>
    <xf numFmtId="0" fontId="20" fillId="0" borderId="13" xfId="2" applyFont="1" applyBorder="1" applyAlignment="1" applyProtection="1">
      <alignment horizontal="left" vertical="top" wrapText="1"/>
    </xf>
    <xf numFmtId="0" fontId="20" fillId="0" borderId="1" xfId="2" applyFont="1" applyBorder="1" applyAlignment="1" applyProtection="1">
      <alignment horizontal="left" vertical="top" wrapText="1"/>
    </xf>
    <xf numFmtId="0" fontId="20" fillId="0" borderId="13" xfId="2" applyFont="1" applyBorder="1" applyAlignment="1" applyProtection="1">
      <alignment horizontal="right" vertical="top" wrapText="1"/>
    </xf>
    <xf numFmtId="0" fontId="20" fillId="0" borderId="0" xfId="2" applyFont="1" applyBorder="1" applyAlignment="1" applyProtection="1">
      <alignment horizontal="left" vertical="top" wrapText="1"/>
    </xf>
    <xf numFmtId="0" fontId="20" fillId="0" borderId="8" xfId="2" applyFont="1" applyBorder="1" applyAlignment="1" applyProtection="1">
      <alignment horizontal="left" vertical="top" wrapText="1"/>
    </xf>
    <xf numFmtId="0" fontId="20" fillId="0" borderId="6" xfId="2" applyFont="1" applyBorder="1" applyAlignment="1" applyProtection="1">
      <alignment horizontal="left" vertical="top" wrapText="1"/>
    </xf>
    <xf numFmtId="0" fontId="20" fillId="0" borderId="5" xfId="2" applyFont="1" applyBorder="1" applyAlignment="1" applyProtection="1">
      <alignment horizontal="left" vertical="top" wrapText="1"/>
    </xf>
    <xf numFmtId="0" fontId="17" fillId="0" borderId="0" xfId="0" applyFont="1" applyProtection="1"/>
    <xf numFmtId="0" fontId="17" fillId="0" borderId="0" xfId="0" applyFont="1" applyAlignment="1" applyProtection="1">
      <alignment horizontal="left"/>
    </xf>
    <xf numFmtId="0" fontId="4" fillId="0" borderId="0" xfId="0" applyFont="1" applyBorder="1" applyAlignment="1">
      <alignment horizontal="right" vertical="top" wrapText="1"/>
    </xf>
    <xf numFmtId="0" fontId="4" fillId="0" borderId="0" xfId="0" applyFont="1" applyBorder="1" applyAlignment="1">
      <alignment vertical="top" wrapText="1"/>
    </xf>
    <xf numFmtId="0" fontId="4" fillId="0" borderId="0" xfId="0" applyFont="1" applyFill="1" applyBorder="1" applyAlignment="1">
      <alignment horizontal="left" vertical="top" wrapText="1"/>
    </xf>
    <xf numFmtId="0" fontId="3" fillId="2" borderId="0" xfId="0" applyFont="1" applyFill="1" applyAlignment="1">
      <alignment horizontal="right" vertical="top" wrapText="1"/>
    </xf>
    <xf numFmtId="0" fontId="3" fillId="0" borderId="0" xfId="0" applyFont="1" applyFill="1" applyBorder="1" applyAlignment="1">
      <alignment horizontal="left" vertical="top" wrapText="1"/>
    </xf>
    <xf numFmtId="0" fontId="14" fillId="0" borderId="0" xfId="0" applyFont="1" applyAlignment="1">
      <alignment vertical="top"/>
    </xf>
    <xf numFmtId="0" fontId="3" fillId="0" borderId="0" xfId="0" applyFont="1" applyAlignment="1">
      <alignment horizontal="right" vertical="top" wrapText="1"/>
    </xf>
    <xf numFmtId="0" fontId="3" fillId="0" borderId="2" xfId="0" applyFont="1" applyBorder="1" applyAlignment="1">
      <alignment vertical="top"/>
    </xf>
    <xf numFmtId="164" fontId="3" fillId="0" borderId="2" xfId="0" applyNumberFormat="1" applyFont="1" applyBorder="1" applyAlignment="1">
      <alignment horizontal="right" vertical="top" wrapText="1"/>
    </xf>
    <xf numFmtId="0" fontId="3" fillId="0" borderId="2" xfId="0" applyFont="1" applyBorder="1" applyAlignment="1">
      <alignment vertical="top" wrapText="1"/>
    </xf>
    <xf numFmtId="0" fontId="3" fillId="0" borderId="2" xfId="0" applyFont="1" applyBorder="1" applyAlignment="1">
      <alignment horizontal="right" vertical="top" wrapText="1"/>
    </xf>
    <xf numFmtId="0" fontId="4" fillId="0" borderId="2" xfId="0" applyFont="1" applyBorder="1" applyAlignment="1">
      <alignment vertical="top"/>
    </xf>
    <xf numFmtId="0" fontId="3" fillId="0" borderId="2" xfId="0" applyFont="1" applyFill="1" applyBorder="1" applyAlignment="1">
      <alignment horizontal="left" vertical="top" wrapText="1"/>
    </xf>
    <xf numFmtId="0" fontId="4" fillId="0" borderId="2" xfId="0" applyFont="1" applyBorder="1" applyAlignment="1">
      <alignment horizontal="right" vertical="top" wrapText="1"/>
    </xf>
    <xf numFmtId="0" fontId="4" fillId="0" borderId="2" xfId="0" applyFont="1" applyFill="1" applyBorder="1" applyAlignment="1">
      <alignment horizontal="left" vertical="top" wrapText="1"/>
    </xf>
    <xf numFmtId="0" fontId="3" fillId="2" borderId="0" xfId="0" applyFont="1" applyFill="1" applyAlignment="1">
      <alignment vertical="top" wrapText="1"/>
    </xf>
    <xf numFmtId="164" fontId="3" fillId="0" borderId="0" xfId="0" applyNumberFormat="1" applyFont="1" applyAlignment="1">
      <alignment horizontal="right" vertical="top" wrapText="1"/>
    </xf>
    <xf numFmtId="0" fontId="3" fillId="0" borderId="0" xfId="0" applyFont="1" applyAlignment="1">
      <alignment vertical="top" wrapText="1"/>
    </xf>
    <xf numFmtId="165" fontId="3" fillId="0" borderId="0" xfId="0" applyNumberFormat="1" applyFont="1" applyFill="1" applyAlignment="1">
      <alignment horizontal="right" vertical="top" wrapText="1"/>
    </xf>
    <xf numFmtId="49" fontId="3" fillId="0" borderId="0" xfId="0" applyNumberFormat="1" applyFont="1" applyFill="1" applyAlignment="1">
      <alignment vertical="top" wrapText="1"/>
    </xf>
    <xf numFmtId="0" fontId="3" fillId="0" borderId="0" xfId="0" applyFont="1" applyFill="1" applyAlignment="1">
      <alignment vertical="top" wrapText="1"/>
    </xf>
    <xf numFmtId="0" fontId="3" fillId="0" borderId="0" xfId="0" applyFont="1" applyFill="1" applyAlignment="1">
      <alignment horizontal="left" vertical="top" wrapText="1"/>
    </xf>
    <xf numFmtId="0" fontId="23" fillId="0" borderId="1" xfId="0" applyFont="1" applyBorder="1" applyAlignment="1">
      <alignment horizontal="left" vertical="top" wrapText="1"/>
    </xf>
    <xf numFmtId="3" fontId="0" fillId="0" borderId="0" xfId="0" applyNumberFormat="1"/>
    <xf numFmtId="3" fontId="39" fillId="0" borderId="0" xfId="0" applyNumberFormat="1" applyFont="1"/>
    <xf numFmtId="3" fontId="38" fillId="0" borderId="0" xfId="0" applyNumberFormat="1" applyFont="1"/>
    <xf numFmtId="0" fontId="40" fillId="0" borderId="0" xfId="0" applyFont="1"/>
    <xf numFmtId="0" fontId="27" fillId="0" borderId="0" xfId="0" applyFont="1" applyAlignment="1">
      <alignment horizontal="center"/>
    </xf>
    <xf numFmtId="0" fontId="40" fillId="0" borderId="0" xfId="0" applyFont="1" applyAlignment="1">
      <alignment wrapText="1"/>
    </xf>
    <xf numFmtId="0" fontId="40" fillId="0" borderId="0" xfId="0" applyFont="1" applyAlignment="1"/>
    <xf numFmtId="0" fontId="40" fillId="0" borderId="0" xfId="0" applyFont="1" applyAlignment="1">
      <alignment horizontal="left"/>
    </xf>
    <xf numFmtId="3" fontId="40" fillId="0" borderId="0" xfId="0" applyNumberFormat="1" applyFont="1"/>
    <xf numFmtId="0" fontId="40" fillId="0" borderId="0" xfId="0" applyFont="1" applyAlignment="1">
      <alignment horizontal="left" wrapText="1"/>
    </xf>
    <xf numFmtId="0" fontId="40" fillId="0" borderId="0" xfId="0" applyFont="1" applyAlignment="1">
      <alignment horizontal="right" vertical="top" wrapText="1"/>
    </xf>
    <xf numFmtId="0" fontId="40" fillId="0" borderId="0" xfId="0" applyFont="1" applyAlignment="1">
      <alignment horizontal="right" wrapText="1"/>
    </xf>
    <xf numFmtId="0" fontId="41" fillId="0" borderId="0" xfId="0" applyFont="1" applyAlignment="1">
      <alignment horizontal="justify" wrapText="1"/>
    </xf>
    <xf numFmtId="0" fontId="41" fillId="0" borderId="0" xfId="0" applyFont="1" applyAlignment="1">
      <alignment wrapText="1"/>
    </xf>
    <xf numFmtId="0" fontId="40" fillId="0" borderId="0" xfId="0" applyFont="1" applyAlignment="1">
      <alignment horizontal="justify" wrapText="1"/>
    </xf>
    <xf numFmtId="0" fontId="42" fillId="0" borderId="0" xfId="0" applyFont="1" applyAlignment="1">
      <alignment horizontal="right" vertical="top" wrapText="1"/>
    </xf>
    <xf numFmtId="0" fontId="42" fillId="0" borderId="0" xfId="0" applyFont="1" applyAlignment="1">
      <alignment vertical="top" wrapText="1"/>
    </xf>
    <xf numFmtId="0" fontId="44" fillId="0" borderId="0" xfId="0" applyFont="1"/>
    <xf numFmtId="0" fontId="43" fillId="0" borderId="0" xfId="0" applyFont="1" applyAlignment="1">
      <alignment vertical="top" wrapText="1"/>
    </xf>
    <xf numFmtId="0" fontId="40" fillId="0" borderId="0" xfId="0" applyFont="1" applyAlignment="1">
      <alignment horizontal="left" vertical="top" wrapText="1"/>
    </xf>
    <xf numFmtId="0" fontId="43" fillId="0" borderId="0" xfId="0" applyFont="1" applyAlignment="1">
      <alignment horizontal="left" vertical="top" wrapText="1"/>
    </xf>
    <xf numFmtId="0" fontId="42" fillId="0" borderId="0" xfId="0" applyFont="1" applyAlignment="1">
      <alignment horizontal="left" vertical="top" wrapText="1"/>
    </xf>
    <xf numFmtId="0" fontId="42" fillId="0" borderId="0" xfId="0" applyFont="1" applyAlignment="1">
      <alignment horizontal="right" wrapText="1"/>
    </xf>
    <xf numFmtId="0" fontId="42" fillId="0" borderId="0" xfId="0" applyFont="1" applyAlignment="1">
      <alignment horizontal="left" wrapText="1"/>
    </xf>
    <xf numFmtId="3" fontId="40" fillId="0" borderId="0" xfId="0" applyNumberFormat="1" applyFont="1" applyAlignment="1">
      <alignment horizontal="right" wrapText="1"/>
    </xf>
    <xf numFmtId="3" fontId="40" fillId="0" borderId="0" xfId="0" applyNumberFormat="1" applyFont="1" applyAlignment="1">
      <alignment wrapText="1"/>
    </xf>
    <xf numFmtId="1" fontId="40" fillId="0" borderId="0" xfId="0" applyNumberFormat="1" applyFont="1" applyAlignment="1">
      <alignment wrapText="1"/>
    </xf>
    <xf numFmtId="49" fontId="3" fillId="0" borderId="0" xfId="0" applyNumberFormat="1" applyFont="1" applyFill="1" applyAlignment="1">
      <alignment horizontal="left" vertical="top" wrapText="1"/>
    </xf>
    <xf numFmtId="49" fontId="3" fillId="0" borderId="2" xfId="0" applyNumberFormat="1" applyFont="1" applyFill="1" applyBorder="1" applyAlignment="1">
      <alignment horizontal="left" vertical="top" wrapText="1"/>
    </xf>
    <xf numFmtId="49" fontId="0" fillId="0" borderId="0" xfId="0" applyNumberFormat="1"/>
    <xf numFmtId="0" fontId="47" fillId="0" borderId="0" xfId="0" applyFont="1" applyAlignment="1">
      <alignment vertical="top" wrapText="1"/>
    </xf>
    <xf numFmtId="4" fontId="3" fillId="0" borderId="0" xfId="0" applyNumberFormat="1" applyFont="1" applyAlignment="1">
      <alignment horizontal="right" vertical="top" wrapText="1"/>
    </xf>
    <xf numFmtId="4" fontId="3" fillId="0" borderId="2" xfId="0" applyNumberFormat="1" applyFont="1" applyBorder="1" applyAlignment="1">
      <alignment horizontal="right" vertical="top" wrapText="1"/>
    </xf>
    <xf numFmtId="4" fontId="3" fillId="2" borderId="0" xfId="0" applyNumberFormat="1" applyFont="1" applyFill="1" applyAlignment="1">
      <alignment horizontal="right" vertical="top" wrapText="1"/>
    </xf>
    <xf numFmtId="4" fontId="4" fillId="0" borderId="2" xfId="0" applyNumberFormat="1" applyFont="1" applyBorder="1" applyAlignment="1">
      <alignment horizontal="right" vertical="top" wrapText="1"/>
    </xf>
    <xf numFmtId="4" fontId="3" fillId="0" borderId="0" xfId="0" applyNumberFormat="1" applyFont="1" applyFill="1" applyAlignment="1">
      <alignment horizontal="right" vertical="top" wrapText="1"/>
    </xf>
    <xf numFmtId="4" fontId="4" fillId="0" borderId="0" xfId="0" applyNumberFormat="1" applyFont="1" applyBorder="1" applyAlignment="1">
      <alignment horizontal="right" vertical="top" wrapText="1"/>
    </xf>
    <xf numFmtId="4" fontId="4" fillId="2" borderId="0" xfId="0" applyNumberFormat="1" applyFont="1" applyFill="1" applyAlignment="1">
      <alignment horizontal="left" vertical="top"/>
    </xf>
    <xf numFmtId="0" fontId="4" fillId="2" borderId="0" xfId="0" applyFont="1" applyFill="1" applyAlignment="1">
      <alignment horizontal="left" vertical="top"/>
    </xf>
    <xf numFmtId="0" fontId="4" fillId="0" borderId="2" xfId="0" applyFont="1" applyBorder="1" applyAlignment="1">
      <alignment vertical="top" wrapText="1"/>
    </xf>
    <xf numFmtId="0" fontId="0" fillId="0" borderId="0" xfId="0"/>
    <xf numFmtId="3" fontId="3" fillId="0" borderId="2" xfId="0" applyNumberFormat="1" applyFont="1" applyBorder="1" applyAlignment="1">
      <alignment vertical="top" wrapText="1"/>
    </xf>
    <xf numFmtId="3" fontId="3" fillId="0" borderId="2" xfId="0" applyNumberFormat="1" applyFont="1" applyBorder="1" applyAlignment="1">
      <alignment horizontal="right" vertical="top" wrapText="1"/>
    </xf>
    <xf numFmtId="3" fontId="4" fillId="0" borderId="2" xfId="0" applyNumberFormat="1" applyFont="1" applyBorder="1" applyAlignment="1">
      <alignment horizontal="right" vertical="top" wrapText="1"/>
    </xf>
    <xf numFmtId="3" fontId="4" fillId="0" borderId="2" xfId="0" applyNumberFormat="1" applyFont="1" applyBorder="1" applyAlignment="1">
      <alignment vertical="top" wrapText="1"/>
    </xf>
    <xf numFmtId="3" fontId="3" fillId="0" borderId="0" xfId="0" applyNumberFormat="1" applyFont="1" applyAlignment="1">
      <alignment vertical="top" wrapText="1"/>
    </xf>
    <xf numFmtId="3" fontId="3" fillId="0" borderId="0" xfId="0" applyNumberFormat="1" applyFont="1" applyAlignment="1">
      <alignment horizontal="right" vertical="top" wrapText="1"/>
    </xf>
    <xf numFmtId="3" fontId="3" fillId="0" borderId="0" xfId="0" applyNumberFormat="1" applyFont="1" applyFill="1" applyAlignment="1">
      <alignment horizontal="right" vertical="top" wrapText="1"/>
    </xf>
    <xf numFmtId="3" fontId="0" fillId="0" borderId="0" xfId="0" applyNumberFormat="1" applyAlignment="1">
      <alignment vertical="top"/>
    </xf>
    <xf numFmtId="0" fontId="0" fillId="0" borderId="0" xfId="0" applyAlignment="1">
      <alignment vertical="top"/>
    </xf>
    <xf numFmtId="0" fontId="3" fillId="0" borderId="2" xfId="0" applyFont="1" applyFill="1" applyBorder="1" applyAlignment="1">
      <alignment vertical="top"/>
    </xf>
    <xf numFmtId="3" fontId="3" fillId="0" borderId="2" xfId="0" applyNumberFormat="1" applyFont="1" applyBorder="1" applyAlignment="1">
      <alignment vertical="top"/>
    </xf>
    <xf numFmtId="0" fontId="3" fillId="0" borderId="0" xfId="0" applyFont="1" applyFill="1" applyAlignment="1">
      <alignment vertical="top"/>
    </xf>
    <xf numFmtId="0" fontId="3" fillId="0" borderId="0" xfId="0" applyFont="1" applyAlignment="1">
      <alignment vertical="top"/>
    </xf>
    <xf numFmtId="3" fontId="3" fillId="0" borderId="0" xfId="0" applyNumberFormat="1" applyFont="1" applyAlignment="1">
      <alignment vertical="top"/>
    </xf>
    <xf numFmtId="3" fontId="4" fillId="0" borderId="0" xfId="0" applyNumberFormat="1" applyFont="1" applyBorder="1" applyAlignment="1">
      <alignment vertical="top" wrapText="1"/>
    </xf>
    <xf numFmtId="3" fontId="4" fillId="0" borderId="0" xfId="0" applyNumberFormat="1" applyFont="1" applyBorder="1" applyAlignment="1">
      <alignment horizontal="right" vertical="top" wrapText="1"/>
    </xf>
    <xf numFmtId="3" fontId="4" fillId="2" borderId="0" xfId="0" applyNumberFormat="1" applyFont="1" applyFill="1" applyAlignment="1">
      <alignment horizontal="left" vertical="top"/>
    </xf>
    <xf numFmtId="3" fontId="17" fillId="0" borderId="0" xfId="0" applyNumberFormat="1" applyFont="1" applyProtection="1"/>
    <xf numFmtId="3" fontId="0" fillId="0" borderId="0" xfId="0" applyNumberFormat="1" applyAlignment="1" applyProtection="1">
      <alignment vertical="center" wrapText="1"/>
    </xf>
    <xf numFmtId="3" fontId="20" fillId="0" borderId="6" xfId="2" applyNumberFormat="1" applyFont="1" applyBorder="1" applyAlignment="1" applyProtection="1">
      <alignment horizontal="center" vertical="center" wrapText="1"/>
    </xf>
    <xf numFmtId="3" fontId="20" fillId="0" borderId="7" xfId="2" applyNumberFormat="1" applyFont="1" applyBorder="1" applyAlignment="1" applyProtection="1">
      <alignment horizontal="center" vertical="center" wrapText="1"/>
    </xf>
    <xf numFmtId="3" fontId="20" fillId="0" borderId="0" xfId="2" applyNumberFormat="1" applyFont="1" applyBorder="1" applyAlignment="1" applyProtection="1">
      <alignment horizontal="right" vertical="top" wrapText="1"/>
    </xf>
    <xf numFmtId="3" fontId="20" fillId="0" borderId="9" xfId="2" applyNumberFormat="1" applyFont="1" applyBorder="1" applyAlignment="1" applyProtection="1">
      <alignment horizontal="right" vertical="top" wrapText="1"/>
    </xf>
    <xf numFmtId="3" fontId="21" fillId="0" borderId="1" xfId="2" applyNumberFormat="1" applyFont="1" applyBorder="1" applyAlignment="1" applyProtection="1">
      <alignment horizontal="right" vertical="top" wrapText="1"/>
    </xf>
    <xf numFmtId="3" fontId="20" fillId="0" borderId="14" xfId="2" applyNumberFormat="1" applyFont="1" applyBorder="1" applyAlignment="1" applyProtection="1">
      <alignment horizontal="right" vertical="top" wrapText="1"/>
    </xf>
    <xf numFmtId="3" fontId="20" fillId="0" borderId="1" xfId="2" applyNumberFormat="1" applyFont="1" applyFill="1" applyBorder="1" applyAlignment="1" applyProtection="1">
      <alignment horizontal="right" vertical="top" wrapText="1"/>
    </xf>
    <xf numFmtId="3" fontId="17" fillId="0" borderId="0" xfId="0" applyNumberFormat="1" applyFont="1" applyBorder="1" applyProtection="1"/>
    <xf numFmtId="3" fontId="17" fillId="0" borderId="9" xfId="0" applyNumberFormat="1" applyFont="1" applyBorder="1" applyProtection="1"/>
    <xf numFmtId="3" fontId="22" fillId="4" borderId="3" xfId="2" applyNumberFormat="1" applyFont="1" applyFill="1" applyBorder="1" applyAlignment="1" applyProtection="1">
      <alignment horizontal="center" vertical="top" wrapText="1"/>
    </xf>
    <xf numFmtId="3" fontId="20" fillId="4" borderId="2" xfId="2" applyNumberFormat="1" applyFont="1" applyFill="1" applyBorder="1" applyAlignment="1" applyProtection="1">
      <alignment horizontal="center" vertical="center" wrapText="1"/>
    </xf>
    <xf numFmtId="3" fontId="22" fillId="4" borderId="16" xfId="2" applyNumberFormat="1" applyFont="1" applyFill="1" applyBorder="1" applyAlignment="1" applyProtection="1">
      <alignment horizontal="center" vertical="top" wrapText="1"/>
    </xf>
    <xf numFmtId="3" fontId="20" fillId="0" borderId="0" xfId="2" applyNumberFormat="1" applyFont="1" applyBorder="1" applyAlignment="1" applyProtection="1">
      <alignment horizontal="center" vertical="top" wrapText="1"/>
    </xf>
    <xf numFmtId="3" fontId="21" fillId="0" borderId="0" xfId="2" applyNumberFormat="1" applyFont="1" applyBorder="1" applyAlignment="1" applyProtection="1">
      <alignment horizontal="right" vertical="top" wrapText="1"/>
    </xf>
    <xf numFmtId="3" fontId="23" fillId="0" borderId="0" xfId="0" applyNumberFormat="1" applyFont="1" applyBorder="1" applyProtection="1"/>
    <xf numFmtId="4" fontId="0" fillId="0" borderId="0" xfId="0" applyNumberFormat="1" applyAlignment="1">
      <alignment vertical="top"/>
    </xf>
    <xf numFmtId="3" fontId="0" fillId="0" borderId="2" xfId="0" applyNumberFormat="1" applyBorder="1" applyAlignment="1">
      <alignment vertical="top"/>
    </xf>
    <xf numFmtId="3" fontId="31" fillId="0" borderId="1" xfId="0" applyNumberFormat="1" applyFont="1" applyBorder="1" applyAlignment="1">
      <alignment horizontal="center" vertical="top"/>
    </xf>
    <xf numFmtId="3" fontId="31" fillId="2" borderId="1" xfId="0" applyNumberFormat="1" applyFont="1" applyFill="1" applyBorder="1" applyAlignment="1">
      <alignment horizontal="center" vertical="top"/>
    </xf>
    <xf numFmtId="0" fontId="31" fillId="0" borderId="0" xfId="0" applyFont="1" applyAlignment="1">
      <alignment vertical="top"/>
    </xf>
    <xf numFmtId="0" fontId="31" fillId="0" borderId="0" xfId="0" applyFont="1" applyAlignment="1">
      <alignment horizontal="center" vertical="top"/>
    </xf>
    <xf numFmtId="3" fontId="31" fillId="0" borderId="0" xfId="0" applyNumberFormat="1" applyFont="1" applyAlignment="1">
      <alignment horizontal="center" vertical="top"/>
    </xf>
    <xf numFmtId="0" fontId="33" fillId="0" borderId="1" xfId="0" applyFont="1" applyBorder="1" applyAlignment="1">
      <alignment horizontal="center" vertical="top"/>
    </xf>
    <xf numFmtId="3" fontId="33" fillId="0" borderId="1" xfId="0" applyNumberFormat="1" applyFont="1" applyBorder="1" applyAlignment="1">
      <alignment horizontal="center" vertical="top"/>
    </xf>
    <xf numFmtId="0" fontId="23" fillId="0" borderId="1" xfId="0" applyFont="1" applyBorder="1" applyAlignment="1">
      <alignment horizontal="center" vertical="top"/>
    </xf>
    <xf numFmtId="0" fontId="34" fillId="0" borderId="1" xfId="0" applyFont="1" applyBorder="1" applyAlignment="1">
      <alignment vertical="top" wrapText="1"/>
    </xf>
    <xf numFmtId="0" fontId="10" fillId="0" borderId="1" xfId="0" applyFont="1" applyBorder="1" applyAlignment="1">
      <alignment horizontal="center" vertical="top"/>
    </xf>
    <xf numFmtId="0" fontId="35" fillId="0" borderId="1" xfId="0" applyFont="1" applyBorder="1" applyAlignment="1">
      <alignment horizontal="center" vertical="top"/>
    </xf>
    <xf numFmtId="0" fontId="32" fillId="0" borderId="1" xfId="0" applyFont="1" applyBorder="1" applyAlignment="1">
      <alignment vertical="top" wrapText="1"/>
    </xf>
    <xf numFmtId="0" fontId="6" fillId="0" borderId="1" xfId="0" applyFont="1" applyBorder="1" applyAlignment="1">
      <alignment vertical="top" wrapText="1"/>
    </xf>
    <xf numFmtId="0" fontId="36" fillId="0" borderId="1" xfId="0" applyFont="1" applyBorder="1" applyAlignment="1">
      <alignment horizontal="center" vertical="top"/>
    </xf>
    <xf numFmtId="0" fontId="31" fillId="0" borderId="1" xfId="0" applyFont="1" applyBorder="1" applyAlignment="1">
      <alignment horizontal="left" vertical="top" wrapText="1"/>
    </xf>
    <xf numFmtId="0" fontId="32" fillId="0" borderId="0" xfId="0" applyFont="1" applyAlignment="1">
      <alignment vertical="top"/>
    </xf>
    <xf numFmtId="0" fontId="32" fillId="0" borderId="0" xfId="0" applyFont="1" applyAlignment="1">
      <alignment horizontal="center" vertical="top"/>
    </xf>
    <xf numFmtId="3" fontId="31" fillId="0" borderId="0" xfId="0" applyNumberFormat="1" applyFont="1" applyAlignment="1">
      <alignment vertical="top"/>
    </xf>
    <xf numFmtId="2" fontId="3" fillId="0" borderId="0" xfId="0" applyNumberFormat="1" applyFont="1" applyFill="1" applyAlignment="1">
      <alignment horizontal="right" vertical="top" wrapText="1"/>
    </xf>
    <xf numFmtId="0" fontId="20" fillId="0" borderId="4" xfId="2" applyFont="1" applyBorder="1" applyAlignment="1" applyProtection="1">
      <alignment horizontal="left" vertical="top" wrapText="1"/>
    </xf>
    <xf numFmtId="0" fontId="51" fillId="6" borderId="0" xfId="0" applyFont="1" applyFill="1" applyAlignment="1">
      <alignment vertical="top" wrapText="1"/>
    </xf>
    <xf numFmtId="0" fontId="38" fillId="6" borderId="0" xfId="0" applyFont="1" applyFill="1" applyAlignment="1">
      <alignment vertical="top"/>
    </xf>
    <xf numFmtId="0" fontId="38" fillId="0" borderId="0" xfId="0" applyFont="1" applyAlignment="1">
      <alignment vertical="top"/>
    </xf>
    <xf numFmtId="0" fontId="0" fillId="6" borderId="0" xfId="0" applyFill="1" applyAlignment="1">
      <alignment vertical="top"/>
    </xf>
    <xf numFmtId="164" fontId="4" fillId="0" borderId="2" xfId="0" applyNumberFormat="1" applyFont="1" applyBorder="1" applyAlignment="1">
      <alignment horizontal="right" vertical="top" wrapText="1"/>
    </xf>
    <xf numFmtId="0" fontId="16" fillId="0" borderId="2" xfId="0" applyFont="1" applyFill="1" applyBorder="1" applyAlignment="1">
      <alignment horizontal="left" vertical="top" wrapText="1"/>
    </xf>
    <xf numFmtId="0" fontId="16" fillId="0" borderId="2" xfId="0" applyFont="1" applyBorder="1" applyAlignment="1">
      <alignment vertical="top" wrapText="1"/>
    </xf>
    <xf numFmtId="3" fontId="16" fillId="0" borderId="2" xfId="0" applyNumberFormat="1" applyFont="1" applyBorder="1" applyAlignment="1">
      <alignment horizontal="right" vertical="top" wrapText="1"/>
    </xf>
    <xf numFmtId="0" fontId="14" fillId="0" borderId="0" xfId="0" applyFont="1" applyFill="1" applyAlignment="1">
      <alignment horizontal="left" vertical="top" wrapText="1"/>
    </xf>
    <xf numFmtId="165" fontId="14" fillId="0" borderId="0" xfId="0" applyNumberFormat="1" applyFont="1" applyFill="1" applyAlignment="1">
      <alignment horizontal="right" vertical="top" wrapText="1"/>
    </xf>
    <xf numFmtId="3" fontId="14" fillId="0" borderId="0" xfId="0" applyNumberFormat="1" applyFont="1" applyFill="1" applyAlignment="1">
      <alignment vertical="top" wrapText="1"/>
    </xf>
    <xf numFmtId="3" fontId="14" fillId="0" borderId="0" xfId="0" applyNumberFormat="1" applyFont="1" applyFill="1" applyAlignment="1">
      <alignment horizontal="right" vertical="top" wrapText="1"/>
    </xf>
    <xf numFmtId="167" fontId="34" fillId="0" borderId="0" xfId="0" applyNumberFormat="1" applyFont="1" applyFill="1" applyAlignment="1">
      <alignment vertical="top" wrapText="1"/>
    </xf>
    <xf numFmtId="0" fontId="15" fillId="0" borderId="0" xfId="0" applyFont="1" applyFill="1" applyAlignment="1">
      <alignment vertical="top" wrapText="1"/>
    </xf>
    <xf numFmtId="166" fontId="3" fillId="0" borderId="0" xfId="0" applyNumberFormat="1" applyFont="1" applyFill="1" applyAlignment="1">
      <alignment vertical="top" wrapText="1"/>
    </xf>
    <xf numFmtId="0" fontId="4" fillId="0" borderId="3" xfId="0" applyFont="1" applyFill="1" applyBorder="1" applyAlignment="1">
      <alignment horizontal="left" vertical="center" wrapText="1"/>
    </xf>
    <xf numFmtId="165" fontId="4" fillId="0" borderId="2" xfId="0" applyNumberFormat="1" applyFont="1" applyFill="1" applyBorder="1" applyAlignment="1">
      <alignment horizontal="right" vertical="center" wrapText="1"/>
    </xf>
    <xf numFmtId="0" fontId="4" fillId="0" borderId="2" xfId="0" applyFont="1" applyFill="1" applyBorder="1" applyAlignment="1">
      <alignment vertical="center" wrapText="1"/>
    </xf>
    <xf numFmtId="3" fontId="4" fillId="0" borderId="2" xfId="0" applyNumberFormat="1" applyFont="1" applyFill="1" applyBorder="1" applyAlignment="1">
      <alignment horizontal="right" vertical="center" wrapText="1"/>
    </xf>
    <xf numFmtId="3" fontId="16" fillId="0" borderId="2" xfId="0" applyNumberFormat="1" applyFont="1" applyFill="1" applyBorder="1" applyAlignment="1">
      <alignment horizontal="right" vertical="center" wrapText="1"/>
    </xf>
    <xf numFmtId="0" fontId="0" fillId="0" borderId="0" xfId="0"/>
    <xf numFmtId="3" fontId="33" fillId="0" borderId="0" xfId="0" applyNumberFormat="1" applyFont="1" applyAlignment="1">
      <alignment horizontal="center" vertical="top"/>
    </xf>
    <xf numFmtId="0" fontId="0" fillId="0" borderId="0" xfId="0" applyFill="1" applyAlignment="1">
      <alignment vertical="top"/>
    </xf>
    <xf numFmtId="0" fontId="50" fillId="0" borderId="0" xfId="0" applyFont="1" applyAlignment="1">
      <alignment vertical="top" wrapText="1"/>
    </xf>
    <xf numFmtId="3" fontId="3" fillId="0" borderId="0" xfId="0" applyNumberFormat="1" applyFont="1" applyFill="1" applyAlignment="1">
      <alignment vertical="top" wrapText="1"/>
    </xf>
    <xf numFmtId="3" fontId="21" fillId="0" borderId="0" xfId="0" applyNumberFormat="1" applyFont="1" applyFill="1" applyBorder="1" applyAlignment="1" applyProtection="1">
      <alignment horizontal="right" vertical="top"/>
      <protection locked="0"/>
    </xf>
    <xf numFmtId="0" fontId="0" fillId="0" borderId="0" xfId="0" applyAlignment="1">
      <alignment horizontal="right" vertical="top"/>
    </xf>
    <xf numFmtId="49" fontId="2" fillId="0" borderId="0" xfId="0" applyNumberFormat="1" applyFont="1" applyFill="1" applyAlignment="1">
      <alignment vertical="top" wrapText="1"/>
    </xf>
    <xf numFmtId="0" fontId="8" fillId="0" borderId="0" xfId="0" applyFont="1" applyBorder="1"/>
    <xf numFmtId="3" fontId="21" fillId="0" borderId="0" xfId="0" applyNumberFormat="1" applyFont="1" applyFill="1" applyBorder="1" applyAlignment="1" applyProtection="1">
      <alignment horizontal="right" vertical="center"/>
      <protection locked="0"/>
    </xf>
    <xf numFmtId="0" fontId="40" fillId="0" borderId="0" xfId="0" applyFont="1" applyAlignment="1">
      <alignment horizontal="right"/>
    </xf>
    <xf numFmtId="0" fontId="40" fillId="0" borderId="0" xfId="0" applyFont="1" applyAlignment="1">
      <alignment horizontal="justify"/>
    </xf>
    <xf numFmtId="0" fontId="41" fillId="0" borderId="0" xfId="0" applyFont="1" applyAlignment="1">
      <alignment horizontal="justify"/>
    </xf>
    <xf numFmtId="0" fontId="9" fillId="0" borderId="0" xfId="0" applyFont="1" applyAlignment="1">
      <alignment horizontal="justify"/>
    </xf>
    <xf numFmtId="0" fontId="27" fillId="0" borderId="0" xfId="0" applyFont="1" applyAlignment="1">
      <alignment horizontal="justify"/>
    </xf>
    <xf numFmtId="0" fontId="27" fillId="0" borderId="0" xfId="0" applyFont="1" applyAlignment="1">
      <alignment horizontal="justify" wrapText="1"/>
    </xf>
    <xf numFmtId="0" fontId="43" fillId="0" borderId="0" xfId="0" applyFont="1" applyAlignment="1">
      <alignment horizontal="right" vertical="top" wrapText="1"/>
    </xf>
    <xf numFmtId="3" fontId="40" fillId="0" borderId="0" xfId="0" applyNumberFormat="1" applyFont="1" applyAlignment="1">
      <alignment horizontal="right" vertical="top" wrapText="1"/>
    </xf>
    <xf numFmtId="0" fontId="9" fillId="0" borderId="0" xfId="0" applyFont="1"/>
    <xf numFmtId="3" fontId="40" fillId="0" borderId="0" xfId="0" applyNumberFormat="1" applyFont="1" applyAlignment="1">
      <alignment horizontal="right"/>
    </xf>
    <xf numFmtId="0" fontId="42" fillId="0" borderId="0" xfId="0" applyFont="1" applyAlignment="1">
      <alignment horizontal="center" vertical="top" wrapText="1"/>
    </xf>
    <xf numFmtId="0" fontId="9" fillId="0" borderId="0" xfId="0" applyFont="1" applyAlignment="1"/>
    <xf numFmtId="0" fontId="9" fillId="0" borderId="0" xfId="0" applyFont="1" applyAlignment="1">
      <alignment horizontal="left" wrapText="1"/>
    </xf>
    <xf numFmtId="3" fontId="9" fillId="0" borderId="0" xfId="0" applyNumberFormat="1" applyFont="1"/>
    <xf numFmtId="0" fontId="9" fillId="0" borderId="0" xfId="0" applyFont="1" applyAlignment="1">
      <alignment horizontal="right"/>
    </xf>
    <xf numFmtId="0" fontId="9" fillId="0" borderId="0" xfId="0" applyFont="1" applyAlignment="1">
      <alignment horizontal="right" wrapText="1"/>
    </xf>
    <xf numFmtId="0" fontId="9" fillId="0" borderId="0" xfId="0" applyFont="1" applyAlignment="1">
      <alignment wrapText="1"/>
    </xf>
    <xf numFmtId="0" fontId="27" fillId="0" borderId="0" xfId="0" applyFont="1" applyAlignment="1">
      <alignment horizontal="right"/>
    </xf>
    <xf numFmtId="0" fontId="9" fillId="0" borderId="0" xfId="0" applyFont="1" applyAlignment="1">
      <alignment horizontal="right" vertical="top" wrapText="1"/>
    </xf>
    <xf numFmtId="0" fontId="27" fillId="0" borderId="0" xfId="0" applyFont="1" applyAlignment="1">
      <alignment horizontal="left"/>
    </xf>
    <xf numFmtId="169" fontId="27" fillId="0" borderId="0" xfId="0" applyNumberFormat="1" applyFont="1" applyAlignment="1">
      <alignment horizontal="right" vertical="top" wrapText="1"/>
    </xf>
    <xf numFmtId="169" fontId="27" fillId="0" borderId="0" xfId="0" applyNumberFormat="1" applyFont="1" applyAlignment="1">
      <alignment horizontal="left"/>
    </xf>
    <xf numFmtId="0" fontId="9" fillId="0" borderId="0" xfId="0" applyFont="1" applyAlignment="1">
      <alignment horizontal="left"/>
    </xf>
    <xf numFmtId="168" fontId="9" fillId="0" borderId="0" xfId="3" applyNumberFormat="1" applyFont="1" applyAlignment="1">
      <alignment horizontal="right"/>
    </xf>
    <xf numFmtId="0" fontId="40" fillId="0" borderId="0" xfId="0" applyFont="1" applyAlignment="1">
      <alignment vertical="top" wrapText="1"/>
    </xf>
    <xf numFmtId="0" fontId="31" fillId="0" borderId="0" xfId="0" applyFont="1"/>
    <xf numFmtId="0" fontId="41" fillId="0" borderId="0" xfId="0" applyFont="1" applyAlignment="1"/>
    <xf numFmtId="3" fontId="44" fillId="0" borderId="0" xfId="0" applyNumberFormat="1" applyFont="1"/>
    <xf numFmtId="0" fontId="31" fillId="0" borderId="0" xfId="0" applyFont="1" applyAlignment="1">
      <alignment horizontal="right" vertical="top" wrapText="1"/>
    </xf>
    <xf numFmtId="3" fontId="40" fillId="0" borderId="0" xfId="0" applyNumberFormat="1" applyFont="1" applyAlignment="1">
      <alignment vertical="top" wrapText="1"/>
    </xf>
    <xf numFmtId="0" fontId="41" fillId="0" borderId="0" xfId="0" applyFont="1" applyAlignment="1">
      <alignment horizontal="left" vertical="top" wrapText="1"/>
    </xf>
    <xf numFmtId="0" fontId="44" fillId="0" borderId="0" xfId="0" applyFont="1" applyAlignment="1">
      <alignment horizontal="left"/>
    </xf>
    <xf numFmtId="0" fontId="0" fillId="0" borderId="0" xfId="0" applyAlignment="1">
      <alignment horizontal="right"/>
    </xf>
    <xf numFmtId="0" fontId="0" fillId="0" borderId="0" xfId="0" applyAlignment="1">
      <alignment horizontal="left"/>
    </xf>
    <xf numFmtId="0" fontId="44" fillId="0" borderId="0" xfId="0" applyFont="1" applyFill="1"/>
    <xf numFmtId="0" fontId="40" fillId="0" borderId="0" xfId="0" applyFont="1" applyFill="1" applyAlignment="1">
      <alignment horizontal="right" vertical="top" wrapText="1"/>
    </xf>
    <xf numFmtId="0" fontId="9" fillId="0" borderId="0" xfId="0" applyFont="1" applyFill="1" applyAlignment="1">
      <alignment horizontal="justify"/>
    </xf>
    <xf numFmtId="0" fontId="40" fillId="0" borderId="0" xfId="0" applyFont="1" applyFill="1" applyAlignment="1">
      <alignment horizontal="left" vertical="top" wrapText="1"/>
    </xf>
    <xf numFmtId="0" fontId="40" fillId="0" borderId="0" xfId="0" applyFont="1" applyFill="1" applyAlignment="1">
      <alignment vertical="top" wrapText="1"/>
    </xf>
    <xf numFmtId="0" fontId="31" fillId="0" borderId="0" xfId="0" applyFont="1" applyAlignment="1">
      <alignment wrapText="1"/>
    </xf>
    <xf numFmtId="0" fontId="44" fillId="0" borderId="0" xfId="0" applyFont="1" applyAlignment="1">
      <alignment wrapText="1"/>
    </xf>
    <xf numFmtId="0" fontId="41" fillId="0" borderId="0" xfId="0" applyFont="1"/>
    <xf numFmtId="169" fontId="56" fillId="0" borderId="0" xfId="0" applyNumberFormat="1" applyFont="1" applyAlignment="1">
      <alignment horizontal="left"/>
    </xf>
    <xf numFmtId="0" fontId="56" fillId="0" borderId="0" xfId="0" applyFont="1" applyAlignment="1">
      <alignment horizontal="right"/>
    </xf>
    <xf numFmtId="0" fontId="41" fillId="0" borderId="0" xfId="0" applyFont="1" applyAlignment="1">
      <alignment horizontal="right"/>
    </xf>
    <xf numFmtId="169" fontId="41" fillId="0" borderId="0" xfId="0" applyNumberFormat="1" applyFont="1" applyAlignment="1">
      <alignment horizontal="left" wrapText="1"/>
    </xf>
    <xf numFmtId="168" fontId="40" fillId="0" borderId="0" xfId="3" applyNumberFormat="1" applyFont="1" applyAlignment="1"/>
    <xf numFmtId="0" fontId="0" fillId="0" borderId="0" xfId="0" applyFill="1" applyAlignment="1">
      <alignment horizontal="right" vertical="top"/>
    </xf>
    <xf numFmtId="0" fontId="53" fillId="0" borderId="0" xfId="2" applyFont="1" applyBorder="1" applyAlignment="1" applyProtection="1">
      <alignment horizontal="left" vertical="top" wrapText="1"/>
    </xf>
    <xf numFmtId="0" fontId="21" fillId="0" borderId="1" xfId="0" applyNumberFormat="1" applyFont="1" applyFill="1" applyBorder="1" applyAlignment="1">
      <alignment horizontal="center" vertical="center"/>
    </xf>
    <xf numFmtId="0" fontId="36" fillId="0" borderId="1" xfId="0" applyNumberFormat="1" applyFont="1" applyFill="1" applyBorder="1" applyAlignment="1">
      <alignment horizontal="center"/>
    </xf>
    <xf numFmtId="3" fontId="0" fillId="0" borderId="0" xfId="0" applyNumberFormat="1" applyFill="1" applyAlignment="1">
      <alignment vertical="top"/>
    </xf>
    <xf numFmtId="165" fontId="2" fillId="0" borderId="0" xfId="0" applyNumberFormat="1" applyFont="1" applyFill="1" applyAlignment="1">
      <alignment horizontal="right" vertical="top" wrapText="1"/>
    </xf>
    <xf numFmtId="2" fontId="2" fillId="0" borderId="0" xfId="0" applyNumberFormat="1" applyFont="1" applyFill="1" applyAlignment="1">
      <alignment horizontal="right" vertical="top" wrapText="1"/>
    </xf>
    <xf numFmtId="0" fontId="58" fillId="0" borderId="0" xfId="0" applyFont="1" applyFill="1" applyAlignment="1">
      <alignment vertical="top"/>
    </xf>
    <xf numFmtId="0" fontId="2" fillId="0" borderId="0" xfId="0" applyFont="1" applyFill="1" applyAlignment="1">
      <alignment horizontal="left" vertical="top" wrapText="1"/>
    </xf>
    <xf numFmtId="4" fontId="2" fillId="0" borderId="0" xfId="0" applyNumberFormat="1" applyFont="1" applyFill="1" applyAlignment="1">
      <alignment horizontal="right" vertical="top" wrapText="1"/>
    </xf>
    <xf numFmtId="0" fontId="2" fillId="0" borderId="0" xfId="0" applyFont="1" applyFill="1" applyAlignment="1">
      <alignment vertical="top" wrapText="1"/>
    </xf>
    <xf numFmtId="3" fontId="2" fillId="0" borderId="0" xfId="0" applyNumberFormat="1" applyFont="1" applyFill="1" applyAlignment="1">
      <alignment horizontal="right" vertical="top" wrapText="1"/>
    </xf>
    <xf numFmtId="0" fontId="2" fillId="0"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applyAlignment="1">
      <alignment vertical="top" wrapText="1"/>
    </xf>
    <xf numFmtId="0" fontId="57" fillId="0" borderId="0" xfId="0" applyFont="1" applyFill="1" applyAlignment="1">
      <alignment vertical="top" wrapText="1"/>
    </xf>
    <xf numFmtId="4" fontId="3" fillId="0" borderId="0" xfId="0" applyNumberFormat="1" applyFont="1" applyFill="1" applyBorder="1" applyAlignment="1">
      <alignment horizontal="right" vertical="top" wrapText="1"/>
    </xf>
    <xf numFmtId="4" fontId="0" fillId="0" borderId="0" xfId="0" applyNumberFormat="1" applyFill="1" applyAlignment="1">
      <alignment vertical="top"/>
    </xf>
    <xf numFmtId="4" fontId="58" fillId="0" borderId="0" xfId="0" applyNumberFormat="1" applyFont="1" applyFill="1" applyAlignment="1">
      <alignment vertical="top"/>
    </xf>
    <xf numFmtId="0" fontId="2" fillId="0" borderId="0" xfId="0" applyFont="1" applyAlignment="1">
      <alignment vertical="top" wrapText="1"/>
    </xf>
    <xf numFmtId="3" fontId="2" fillId="0" borderId="0" xfId="0" applyNumberFormat="1" applyFont="1" applyAlignment="1">
      <alignment horizontal="right" vertical="top" wrapText="1"/>
    </xf>
    <xf numFmtId="0" fontId="58" fillId="0" borderId="0" xfId="0" applyFont="1" applyAlignment="1">
      <alignment vertical="top"/>
    </xf>
    <xf numFmtId="4" fontId="58" fillId="0" borderId="0" xfId="0" applyNumberFormat="1" applyFont="1" applyAlignment="1">
      <alignment vertical="top"/>
    </xf>
    <xf numFmtId="3" fontId="58" fillId="0" borderId="0" xfId="0" applyNumberFormat="1" applyFont="1" applyAlignment="1">
      <alignment vertical="top"/>
    </xf>
    <xf numFmtId="0" fontId="2" fillId="0" borderId="0" xfId="0" applyFont="1" applyFill="1" applyAlignment="1">
      <alignment horizontal="right" vertical="top" wrapText="1"/>
    </xf>
    <xf numFmtId="3" fontId="4" fillId="0" borderId="2" xfId="0" applyNumberFormat="1" applyFont="1" applyFill="1" applyBorder="1" applyAlignment="1">
      <alignment vertical="top" wrapText="1"/>
    </xf>
    <xf numFmtId="3" fontId="4" fillId="0" borderId="2" xfId="0" applyNumberFormat="1" applyFont="1" applyFill="1" applyBorder="1" applyAlignment="1">
      <alignment horizontal="right" vertical="top" wrapText="1"/>
    </xf>
    <xf numFmtId="3" fontId="58" fillId="0" borderId="0" xfId="0" applyNumberFormat="1" applyFont="1" applyFill="1" applyAlignment="1">
      <alignment vertical="top"/>
    </xf>
    <xf numFmtId="0" fontId="60" fillId="0" borderId="0" xfId="0" applyFont="1" applyFill="1" applyAlignment="1">
      <alignment vertical="top" wrapText="1"/>
    </xf>
    <xf numFmtId="0" fontId="48" fillId="0" borderId="0" xfId="0" applyFont="1" applyFill="1" applyAlignment="1">
      <alignment vertical="top" wrapText="1"/>
    </xf>
    <xf numFmtId="0" fontId="57" fillId="0" borderId="0" xfId="0" applyFont="1" applyFill="1" applyBorder="1" applyAlignment="1">
      <alignment horizontal="left" vertical="top" wrapText="1"/>
    </xf>
    <xf numFmtId="0" fontId="2" fillId="0" borderId="0" xfId="0" applyFont="1" applyFill="1" applyBorder="1" applyAlignment="1">
      <alignment vertical="top" wrapText="1"/>
    </xf>
    <xf numFmtId="4" fontId="2" fillId="0" borderId="0" xfId="0" applyNumberFormat="1" applyFont="1" applyFill="1" applyBorder="1" applyAlignment="1">
      <alignment horizontal="right" vertical="top" wrapText="1"/>
    </xf>
    <xf numFmtId="0" fontId="2" fillId="0" borderId="0" xfId="0" applyFont="1" applyFill="1" applyBorder="1" applyAlignment="1">
      <alignment horizontal="left" vertical="top" wrapText="1"/>
    </xf>
    <xf numFmtId="0" fontId="48" fillId="0" borderId="0" xfId="0" applyFont="1" applyFill="1" applyBorder="1" applyAlignment="1">
      <alignment vertical="top" wrapText="1"/>
    </xf>
    <xf numFmtId="4" fontId="48" fillId="0" borderId="0" xfId="0" applyNumberFormat="1" applyFont="1" applyFill="1" applyBorder="1" applyAlignment="1">
      <alignment horizontal="right" vertical="top" wrapText="1"/>
    </xf>
    <xf numFmtId="3" fontId="2" fillId="0" borderId="0" xfId="0" applyNumberFormat="1" applyFont="1" applyFill="1" applyBorder="1" applyAlignment="1">
      <alignment horizontal="right" vertical="top" wrapText="1"/>
    </xf>
    <xf numFmtId="166" fontId="2" fillId="0" borderId="0" xfId="0" applyNumberFormat="1" applyFont="1" applyFill="1" applyAlignment="1">
      <alignment vertical="top" wrapText="1"/>
    </xf>
    <xf numFmtId="0" fontId="48" fillId="0" borderId="0" xfId="0" applyFont="1" applyFill="1" applyBorder="1" applyAlignment="1">
      <alignment horizontal="right" vertical="top" wrapText="1"/>
    </xf>
    <xf numFmtId="0" fontId="2" fillId="0" borderId="0" xfId="0" applyNumberFormat="1" applyFont="1" applyFill="1" applyAlignment="1">
      <alignment horizontal="right" vertical="top" wrapText="1"/>
    </xf>
    <xf numFmtId="0" fontId="48" fillId="0" borderId="0" xfId="0" applyFont="1" applyAlignment="1">
      <alignment vertical="top"/>
    </xf>
    <xf numFmtId="0" fontId="48" fillId="0" borderId="0" xfId="0" applyFont="1" applyFill="1" applyAlignment="1">
      <alignment vertical="top"/>
    </xf>
    <xf numFmtId="49" fontId="48" fillId="0" borderId="0" xfId="0" applyNumberFormat="1" applyFont="1" applyFill="1" applyAlignment="1">
      <alignment vertical="top" wrapText="1"/>
    </xf>
    <xf numFmtId="0" fontId="57" fillId="0" borderId="0" xfId="0" applyFont="1" applyFill="1" applyAlignment="1">
      <alignment horizontal="left" vertical="top"/>
    </xf>
    <xf numFmtId="3" fontId="3" fillId="3" borderId="0" xfId="0" applyNumberFormat="1" applyFont="1" applyFill="1" applyAlignment="1">
      <alignment horizontal="right" vertical="top" wrapText="1"/>
    </xf>
    <xf numFmtId="3" fontId="2" fillId="3" borderId="0" xfId="0" applyNumberFormat="1" applyFont="1" applyFill="1" applyAlignment="1">
      <alignment horizontal="right" vertical="top" wrapText="1"/>
    </xf>
    <xf numFmtId="0" fontId="62" fillId="0" borderId="0" xfId="0" applyFont="1" applyBorder="1" applyAlignment="1">
      <alignment horizontal="left" vertical="top" wrapText="1"/>
    </xf>
    <xf numFmtId="0" fontId="52" fillId="0" borderId="2" xfId="0" applyFont="1" applyBorder="1" applyAlignment="1">
      <alignment horizontal="left" vertical="top" wrapText="1"/>
    </xf>
    <xf numFmtId="165" fontId="52" fillId="0" borderId="2" xfId="0" applyNumberFormat="1" applyFont="1" applyBorder="1" applyAlignment="1">
      <alignment horizontal="center" vertical="top" wrapText="1"/>
    </xf>
    <xf numFmtId="0" fontId="52" fillId="0" borderId="2" xfId="0" applyFont="1" applyBorder="1" applyAlignment="1">
      <alignment horizontal="center" vertical="top" wrapText="1"/>
    </xf>
    <xf numFmtId="3" fontId="52" fillId="0" borderId="2" xfId="0" applyNumberFormat="1" applyFont="1" applyBorder="1" applyAlignment="1">
      <alignment horizontal="center" vertical="top" wrapText="1"/>
    </xf>
    <xf numFmtId="3" fontId="52" fillId="0" borderId="0" xfId="0" applyNumberFormat="1" applyFont="1" applyBorder="1" applyAlignment="1">
      <alignment horizontal="center" vertical="top" wrapText="1"/>
    </xf>
    <xf numFmtId="3" fontId="52" fillId="0" borderId="24" xfId="0" applyNumberFormat="1" applyFont="1" applyBorder="1" applyAlignment="1">
      <alignment horizontal="right" vertical="top" wrapText="1"/>
    </xf>
    <xf numFmtId="0" fontId="52" fillId="0" borderId="0" xfId="0" applyFont="1" applyBorder="1" applyAlignment="1">
      <alignment horizontal="left" vertical="top" wrapText="1"/>
    </xf>
    <xf numFmtId="0" fontId="65" fillId="0" borderId="0" xfId="0" applyFont="1" applyBorder="1" applyAlignment="1">
      <alignment horizontal="left" vertical="top"/>
    </xf>
    <xf numFmtId="0" fontId="64" fillId="0" borderId="0" xfId="0" applyFont="1" applyBorder="1" applyAlignment="1">
      <alignment vertical="top" wrapText="1"/>
    </xf>
    <xf numFmtId="3" fontId="64" fillId="0" borderId="0" xfId="0" applyNumberFormat="1" applyFont="1" applyBorder="1" applyAlignment="1">
      <alignment vertical="top" wrapText="1"/>
    </xf>
    <xf numFmtId="3" fontId="52" fillId="0" borderId="0" xfId="0" applyNumberFormat="1" applyFont="1" applyBorder="1" applyAlignment="1">
      <alignment horizontal="right" vertical="top" wrapText="1"/>
    </xf>
    <xf numFmtId="3" fontId="14" fillId="0" borderId="0" xfId="0" applyNumberFormat="1" applyFont="1" applyBorder="1" applyAlignment="1">
      <alignment horizontal="right" vertical="top" wrapText="1"/>
    </xf>
    <xf numFmtId="0" fontId="66" fillId="0" borderId="0" xfId="0" applyFont="1" applyBorder="1" applyAlignment="1">
      <alignment horizontal="left" vertical="top"/>
    </xf>
    <xf numFmtId="165" fontId="67" fillId="0" borderId="0" xfId="0" applyNumberFormat="1" applyFont="1" applyBorder="1" applyAlignment="1">
      <alignment horizontal="right" vertical="top" wrapText="1"/>
    </xf>
    <xf numFmtId="0" fontId="52" fillId="0" borderId="0" xfId="0" applyFont="1" applyBorder="1" applyAlignment="1">
      <alignment vertical="top" wrapText="1"/>
    </xf>
    <xf numFmtId="165" fontId="52" fillId="0" borderId="0" xfId="0" applyNumberFormat="1" applyFont="1" applyBorder="1" applyAlignment="1">
      <alignment horizontal="right" vertical="top" wrapText="1"/>
    </xf>
    <xf numFmtId="0" fontId="68" fillId="0" borderId="0" xfId="0" applyFont="1" applyBorder="1" applyAlignment="1">
      <alignment horizontal="left" vertical="top"/>
    </xf>
    <xf numFmtId="0" fontId="16" fillId="0" borderId="2" xfId="0" applyFont="1" applyBorder="1" applyAlignment="1">
      <alignment horizontal="right" vertical="top" wrapText="1"/>
    </xf>
    <xf numFmtId="3" fontId="16" fillId="0" borderId="2" xfId="0" applyNumberFormat="1" applyFont="1" applyBorder="1" applyAlignment="1">
      <alignment vertical="top" wrapText="1"/>
    </xf>
    <xf numFmtId="3" fontId="0" fillId="3" borderId="0" xfId="0" applyNumberFormat="1" applyFill="1" applyAlignment="1">
      <alignment vertical="top"/>
    </xf>
    <xf numFmtId="3" fontId="9" fillId="3" borderId="0" xfId="0" applyNumberFormat="1" applyFont="1" applyFill="1"/>
    <xf numFmtId="3" fontId="40" fillId="3" borderId="0" xfId="0" applyNumberFormat="1" applyFont="1" applyFill="1"/>
    <xf numFmtId="3" fontId="40" fillId="3" borderId="0" xfId="0" applyNumberFormat="1" applyFont="1" applyFill="1" applyAlignment="1">
      <alignment horizontal="right" vertical="top" wrapText="1"/>
    </xf>
    <xf numFmtId="3" fontId="40" fillId="3" borderId="0" xfId="0" applyNumberFormat="1" applyFont="1" applyFill="1" applyAlignment="1">
      <alignment horizontal="right" wrapText="1"/>
    </xf>
    <xf numFmtId="0" fontId="61" fillId="0" borderId="1" xfId="0" applyFont="1" applyBorder="1" applyAlignment="1">
      <alignment vertical="top" wrapText="1"/>
    </xf>
    <xf numFmtId="0" fontId="0" fillId="0" borderId="1" xfId="0"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14" fillId="0" borderId="0" xfId="0" applyFont="1"/>
    <xf numFmtId="0" fontId="69" fillId="0" borderId="1" xfId="0" applyFont="1" applyBorder="1" applyAlignment="1">
      <alignment vertical="top" wrapText="1"/>
    </xf>
    <xf numFmtId="0" fontId="69" fillId="0" borderId="1" xfId="0" applyFont="1" applyBorder="1" applyAlignment="1">
      <alignment horizontal="right" vertical="top" wrapText="1"/>
    </xf>
    <xf numFmtId="3" fontId="69" fillId="0" borderId="1" xfId="0" applyNumberFormat="1" applyFont="1" applyBorder="1" applyAlignment="1">
      <alignment horizontal="right" vertical="top" wrapText="1"/>
    </xf>
    <xf numFmtId="0" fontId="14" fillId="0" borderId="1" xfId="0" applyFont="1" applyBorder="1" applyAlignment="1">
      <alignment horizontal="left" vertical="top" wrapText="1"/>
    </xf>
    <xf numFmtId="0" fontId="14" fillId="0" borderId="1" xfId="0" applyFont="1" applyBorder="1" applyAlignment="1">
      <alignment vertical="top" wrapText="1"/>
    </xf>
    <xf numFmtId="0" fontId="14" fillId="0" borderId="1" xfId="0" applyFont="1" applyBorder="1" applyAlignment="1" applyProtection="1">
      <alignment vertical="top" wrapText="1"/>
      <protection locked="0"/>
    </xf>
    <xf numFmtId="3" fontId="17" fillId="0" borderId="1" xfId="0" applyNumberFormat="1" applyFont="1" applyBorder="1" applyAlignment="1">
      <alignment horizontal="right" vertical="top" wrapText="1"/>
    </xf>
    <xf numFmtId="0" fontId="69" fillId="0" borderId="3" xfId="0" applyFont="1" applyBorder="1" applyAlignment="1">
      <alignment horizontal="left" vertical="top" wrapText="1"/>
    </xf>
    <xf numFmtId="0" fontId="69" fillId="0" borderId="2" xfId="0" applyFont="1" applyBorder="1" applyAlignment="1">
      <alignment vertical="top" wrapText="1"/>
    </xf>
    <xf numFmtId="0" fontId="69" fillId="0" borderId="2" xfId="0" applyFont="1" applyBorder="1" applyAlignment="1">
      <alignment horizontal="right" vertical="top" wrapText="1"/>
    </xf>
    <xf numFmtId="3" fontId="69" fillId="0" borderId="2" xfId="0" applyNumberFormat="1" applyFont="1" applyBorder="1" applyAlignment="1">
      <alignment horizontal="right" vertical="top" wrapText="1"/>
    </xf>
    <xf numFmtId="3" fontId="69" fillId="0" borderId="4" xfId="0" applyNumberFormat="1" applyFont="1" applyBorder="1" applyAlignment="1">
      <alignment horizontal="right" vertical="top" wrapText="1"/>
    </xf>
    <xf numFmtId="3" fontId="3" fillId="2" borderId="0" xfId="0" applyNumberFormat="1" applyFont="1" applyFill="1" applyAlignment="1" applyProtection="1">
      <alignment horizontal="right" vertical="top" wrapText="1"/>
    </xf>
    <xf numFmtId="3" fontId="14" fillId="0" borderId="0" xfId="0" applyNumberFormat="1" applyFont="1" applyFill="1" applyAlignment="1" applyProtection="1">
      <alignment horizontal="right" vertical="top" wrapText="1"/>
      <protection locked="0"/>
    </xf>
    <xf numFmtId="3" fontId="3" fillId="0" borderId="0" xfId="0" applyNumberFormat="1" applyFont="1" applyFill="1" applyAlignment="1" applyProtection="1">
      <alignment horizontal="right" vertical="top" wrapText="1"/>
      <protection locked="0"/>
    </xf>
    <xf numFmtId="3" fontId="2" fillId="0" borderId="0" xfId="0" applyNumberFormat="1" applyFont="1" applyFill="1" applyAlignment="1" applyProtection="1">
      <alignment horizontal="right" vertical="top" wrapText="1"/>
      <protection locked="0"/>
    </xf>
    <xf numFmtId="3" fontId="3" fillId="0" borderId="0" xfId="0" applyNumberFormat="1" applyFont="1" applyAlignment="1" applyProtection="1">
      <alignment horizontal="right" vertical="top" wrapText="1"/>
      <protection locked="0"/>
    </xf>
    <xf numFmtId="3" fontId="2" fillId="0" borderId="0" xfId="0" applyNumberFormat="1" applyFont="1" applyFill="1" applyAlignment="1" applyProtection="1">
      <alignment vertical="top" wrapText="1"/>
      <protection locked="0"/>
    </xf>
    <xf numFmtId="3" fontId="2" fillId="0" borderId="0" xfId="0" applyNumberFormat="1" applyFont="1" applyAlignment="1" applyProtection="1">
      <alignment horizontal="right" vertical="top" wrapText="1"/>
      <protection locked="0"/>
    </xf>
    <xf numFmtId="0" fontId="2" fillId="0" borderId="0" xfId="0" applyFont="1" applyFill="1" applyAlignment="1" applyProtection="1">
      <alignment vertical="top" wrapText="1"/>
    </xf>
    <xf numFmtId="3" fontId="2" fillId="0" borderId="0" xfId="0" applyNumberFormat="1" applyFont="1" applyFill="1" applyAlignment="1" applyProtection="1">
      <alignment horizontal="right" vertical="top" wrapText="1"/>
    </xf>
    <xf numFmtId="3" fontId="14" fillId="0" borderId="0" xfId="0" applyNumberFormat="1" applyFont="1" applyBorder="1" applyAlignment="1" applyProtection="1">
      <alignment horizontal="right" vertical="top" wrapText="1"/>
      <protection locked="0"/>
    </xf>
    <xf numFmtId="3" fontId="21" fillId="0" borderId="0" xfId="0" applyNumberFormat="1" applyFont="1" applyFill="1" applyBorder="1" applyAlignment="1" applyProtection="1">
      <alignment horizontal="right" vertical="top"/>
    </xf>
    <xf numFmtId="0" fontId="21" fillId="0" borderId="0" xfId="0" applyFont="1" applyBorder="1" applyAlignment="1" applyProtection="1">
      <alignment horizontal="right" vertical="top" wrapText="1"/>
    </xf>
    <xf numFmtId="0" fontId="9" fillId="0" borderId="0" xfId="0" applyFont="1" applyBorder="1" applyAlignment="1" applyProtection="1">
      <alignment horizontal="right" vertical="top"/>
    </xf>
    <xf numFmtId="43" fontId="9" fillId="0" borderId="0" xfId="3" applyFont="1" applyBorder="1" applyAlignment="1" applyProtection="1">
      <alignment horizontal="right" vertical="top"/>
    </xf>
    <xf numFmtId="3" fontId="21" fillId="0" borderId="0" xfId="0" applyNumberFormat="1" applyFont="1" applyBorder="1" applyAlignment="1" applyProtection="1">
      <alignment horizontal="right" vertical="top"/>
    </xf>
    <xf numFmtId="3" fontId="9" fillId="0" borderId="11" xfId="0" applyNumberFormat="1" applyFont="1" applyFill="1" applyBorder="1" applyAlignment="1" applyProtection="1">
      <alignment horizontal="right" vertical="top"/>
    </xf>
    <xf numFmtId="3" fontId="21" fillId="0" borderId="11" xfId="0" applyNumberFormat="1" applyFont="1" applyFill="1" applyBorder="1" applyAlignment="1" applyProtection="1">
      <alignment horizontal="right" vertical="top"/>
    </xf>
    <xf numFmtId="3" fontId="21" fillId="0" borderId="6" xfId="0" applyNumberFormat="1" applyFont="1" applyFill="1" applyBorder="1" applyAlignment="1" applyProtection="1">
      <alignment horizontal="right" vertical="top"/>
    </xf>
    <xf numFmtId="3" fontId="21" fillId="0" borderId="12" xfId="0" applyNumberFormat="1" applyFont="1" applyFill="1" applyBorder="1" applyAlignment="1" applyProtection="1">
      <alignment horizontal="right" vertical="top"/>
    </xf>
    <xf numFmtId="3" fontId="9" fillId="0" borderId="20" xfId="0" applyNumberFormat="1" applyFont="1" applyFill="1" applyBorder="1" applyAlignment="1" applyProtection="1">
      <alignment horizontal="right" vertical="top"/>
    </xf>
    <xf numFmtId="3" fontId="21" fillId="0" borderId="22" xfId="0" applyNumberFormat="1" applyFont="1" applyFill="1" applyBorder="1" applyAlignment="1" applyProtection="1">
      <alignment horizontal="right" vertical="top"/>
    </xf>
    <xf numFmtId="3" fontId="21" fillId="0" borderId="18" xfId="0" applyNumberFormat="1" applyFont="1" applyFill="1" applyBorder="1" applyAlignment="1" applyProtection="1">
      <alignment horizontal="right" vertical="top"/>
    </xf>
    <xf numFmtId="3" fontId="21" fillId="0" borderId="23" xfId="0" applyNumberFormat="1" applyFont="1" applyFill="1" applyBorder="1" applyAlignment="1" applyProtection="1">
      <alignment horizontal="right" vertical="top"/>
    </xf>
    <xf numFmtId="0" fontId="21" fillId="0" borderId="0" xfId="0" applyNumberFormat="1" applyFont="1" applyFill="1" applyBorder="1" applyAlignment="1" applyProtection="1">
      <alignment horizontal="right" vertical="top" wrapText="1"/>
    </xf>
    <xf numFmtId="4" fontId="21" fillId="0" borderId="0" xfId="0" applyNumberFormat="1" applyFont="1" applyFill="1" applyBorder="1" applyAlignment="1" applyProtection="1">
      <alignment horizontal="right" vertical="top" wrapText="1"/>
    </xf>
    <xf numFmtId="3" fontId="9" fillId="0" borderId="0" xfId="0" applyNumberFormat="1" applyFont="1" applyFill="1" applyBorder="1" applyAlignment="1" applyProtection="1">
      <alignment horizontal="right" vertical="top"/>
    </xf>
    <xf numFmtId="0" fontId="25" fillId="0" borderId="0" xfId="0" applyFont="1" applyAlignment="1" applyProtection="1">
      <alignment horizontal="right" vertical="top" wrapText="1"/>
    </xf>
    <xf numFmtId="0" fontId="26" fillId="0" borderId="0" xfId="0" applyFont="1" applyAlignment="1" applyProtection="1">
      <alignment horizontal="right" vertical="top"/>
    </xf>
    <xf numFmtId="0" fontId="21" fillId="0" borderId="0" xfId="0" applyFont="1" applyFill="1" applyBorder="1" applyAlignment="1" applyProtection="1">
      <alignment horizontal="right" vertical="top" wrapText="1"/>
    </xf>
    <xf numFmtId="0" fontId="20" fillId="5" borderId="0" xfId="0" applyFont="1" applyFill="1" applyBorder="1" applyAlignment="1" applyProtection="1">
      <alignment horizontal="right" vertical="top" wrapText="1"/>
    </xf>
    <xf numFmtId="0" fontId="21" fillId="0" borderId="0" xfId="0" applyNumberFormat="1" applyFont="1" applyAlignment="1" applyProtection="1">
      <alignment horizontal="right" vertical="top" wrapText="1"/>
    </xf>
    <xf numFmtId="3" fontId="27" fillId="0" borderId="0" xfId="0" applyNumberFormat="1" applyFont="1" applyFill="1" applyBorder="1" applyAlignment="1" applyProtection="1">
      <alignment horizontal="right" vertical="top"/>
    </xf>
    <xf numFmtId="43" fontId="27" fillId="0" borderId="0" xfId="3" applyFont="1" applyFill="1" applyBorder="1" applyAlignment="1" applyProtection="1">
      <alignment horizontal="right" vertical="top"/>
    </xf>
    <xf numFmtId="3" fontId="21" fillId="0" borderId="0" xfId="0" applyNumberFormat="1" applyFont="1" applyAlignment="1" applyProtection="1">
      <alignment horizontal="right" vertical="top"/>
    </xf>
    <xf numFmtId="0" fontId="20" fillId="0" borderId="0" xfId="0" applyFont="1" applyFill="1" applyBorder="1" applyAlignment="1" applyProtection="1">
      <alignment horizontal="right" vertical="top" wrapText="1"/>
    </xf>
    <xf numFmtId="49" fontId="21" fillId="0" borderId="0" xfId="0" applyNumberFormat="1" applyFont="1" applyBorder="1" applyAlignment="1" applyProtection="1">
      <alignment horizontal="right" vertical="top" wrapText="1"/>
    </xf>
    <xf numFmtId="0" fontId="9" fillId="0" borderId="0" xfId="0" applyFont="1" applyFill="1" applyBorder="1" applyAlignment="1" applyProtection="1">
      <alignment horizontal="right" vertical="top"/>
    </xf>
    <xf numFmtId="43" fontId="9" fillId="0" borderId="0" xfId="3" applyFont="1" applyFill="1" applyBorder="1" applyAlignment="1" applyProtection="1">
      <alignment horizontal="right" vertical="top"/>
    </xf>
    <xf numFmtId="3" fontId="21" fillId="0" borderId="0" xfId="0" applyNumberFormat="1" applyFont="1" applyFill="1" applyBorder="1" applyAlignment="1" applyProtection="1">
      <alignment horizontal="right" vertical="top" wrapText="1"/>
    </xf>
    <xf numFmtId="3" fontId="21" fillId="0" borderId="0" xfId="0" applyNumberFormat="1" applyFont="1" applyBorder="1" applyAlignment="1" applyProtection="1">
      <alignment horizontal="right" vertical="top" wrapText="1"/>
    </xf>
    <xf numFmtId="0" fontId="11" fillId="0" borderId="0" xfId="0" applyFont="1" applyBorder="1" applyAlignment="1" applyProtection="1">
      <alignment horizontal="right" vertical="top"/>
    </xf>
    <xf numFmtId="43" fontId="11" fillId="0" borderId="0" xfId="3" applyFont="1" applyBorder="1" applyAlignment="1" applyProtection="1">
      <alignment horizontal="right" vertical="top"/>
    </xf>
    <xf numFmtId="3" fontId="28" fillId="0" borderId="0" xfId="0" applyNumberFormat="1" applyFont="1" applyFill="1" applyBorder="1" applyAlignment="1" applyProtection="1">
      <alignment horizontal="right" vertical="top"/>
    </xf>
    <xf numFmtId="49" fontId="53" fillId="0" borderId="0" xfId="0" applyNumberFormat="1" applyFont="1" applyBorder="1" applyAlignment="1" applyProtection="1">
      <alignment horizontal="right" vertical="top" wrapText="1"/>
    </xf>
    <xf numFmtId="0" fontId="21" fillId="0" borderId="0" xfId="0" applyFont="1" applyBorder="1" applyAlignment="1" applyProtection="1">
      <alignment horizontal="right" vertical="center" wrapText="1"/>
    </xf>
    <xf numFmtId="3" fontId="21" fillId="0" borderId="0" xfId="0" applyNumberFormat="1" applyFont="1" applyBorder="1" applyAlignment="1" applyProtection="1">
      <alignment horizontal="right" vertical="center" wrapText="1"/>
    </xf>
    <xf numFmtId="0" fontId="28" fillId="0" borderId="0" xfId="0" applyFont="1" applyBorder="1" applyAlignment="1" applyProtection="1">
      <alignment horizontal="right" vertical="top" wrapText="1"/>
    </xf>
    <xf numFmtId="0" fontId="21" fillId="0" borderId="0" xfId="0" applyFont="1" applyBorder="1" applyAlignment="1" applyProtection="1">
      <alignment horizontal="left" vertical="center" wrapText="1"/>
    </xf>
    <xf numFmtId="49" fontId="21" fillId="0" borderId="0" xfId="0" applyNumberFormat="1" applyFont="1" applyFill="1" applyBorder="1" applyAlignment="1" applyProtection="1">
      <alignment horizontal="right" vertical="top" wrapText="1"/>
    </xf>
    <xf numFmtId="3" fontId="20" fillId="0" borderId="0" xfId="0" applyNumberFormat="1" applyFont="1" applyFill="1" applyBorder="1" applyAlignment="1" applyProtection="1">
      <alignment horizontal="right" vertical="top"/>
    </xf>
    <xf numFmtId="0" fontId="21" fillId="0" borderId="0" xfId="0" applyFont="1" applyFill="1" applyBorder="1" applyAlignment="1" applyProtection="1">
      <alignment horizontal="right" vertical="center" wrapText="1"/>
    </xf>
    <xf numFmtId="49" fontId="10" fillId="0" borderId="0" xfId="0" applyNumberFormat="1" applyFont="1" applyFill="1" applyBorder="1" applyAlignment="1" applyProtection="1">
      <alignment horizontal="right" vertical="top" wrapText="1"/>
    </xf>
    <xf numFmtId="1" fontId="21" fillId="0" borderId="0" xfId="0" applyNumberFormat="1" applyFont="1" applyFill="1" applyBorder="1" applyAlignment="1" applyProtection="1">
      <alignment horizontal="right" vertical="center"/>
    </xf>
    <xf numFmtId="0" fontId="10" fillId="0" borderId="0" xfId="0" applyNumberFormat="1" applyFont="1" applyFill="1" applyBorder="1" applyAlignment="1" applyProtection="1">
      <alignment horizontal="right" vertical="top"/>
    </xf>
    <xf numFmtId="49" fontId="10" fillId="0" borderId="0" xfId="0" applyNumberFormat="1" applyFont="1" applyFill="1" applyBorder="1" applyAlignment="1" applyProtection="1">
      <alignment horizontal="right" wrapText="1"/>
    </xf>
    <xf numFmtId="1" fontId="21" fillId="0" borderId="0" xfId="0" applyNumberFormat="1" applyFont="1" applyFill="1" applyBorder="1" applyAlignment="1" applyProtection="1">
      <alignment horizontal="right" vertical="top"/>
    </xf>
    <xf numFmtId="49" fontId="20" fillId="0" borderId="0" xfId="0" applyNumberFormat="1" applyFont="1" applyFill="1" applyBorder="1" applyAlignment="1" applyProtection="1">
      <alignment horizontal="right" wrapText="1"/>
    </xf>
    <xf numFmtId="3" fontId="21" fillId="3" borderId="0" xfId="0" applyNumberFormat="1" applyFont="1" applyFill="1" applyBorder="1" applyAlignment="1" applyProtection="1">
      <alignment horizontal="right" vertical="top"/>
    </xf>
    <xf numFmtId="3" fontId="9" fillId="0" borderId="0" xfId="0" applyNumberFormat="1" applyFont="1" applyBorder="1" applyAlignment="1" applyProtection="1">
      <alignment horizontal="right" vertical="top"/>
    </xf>
    <xf numFmtId="3" fontId="20" fillId="0" borderId="0" xfId="0" applyNumberFormat="1" applyFont="1" applyBorder="1" applyAlignment="1" applyProtection="1">
      <alignment horizontal="right" vertical="top"/>
    </xf>
    <xf numFmtId="0" fontId="8" fillId="0" borderId="0" xfId="0" applyFont="1" applyBorder="1" applyAlignment="1" applyProtection="1">
      <alignment horizontal="right" vertical="top"/>
    </xf>
    <xf numFmtId="0" fontId="21" fillId="0" borderId="0" xfId="0" applyNumberFormat="1" applyFont="1" applyBorder="1" applyAlignment="1" applyProtection="1">
      <alignment horizontal="right" vertical="top" wrapText="1"/>
    </xf>
    <xf numFmtId="0" fontId="21" fillId="0" borderId="0" xfId="0" applyFont="1" applyBorder="1" applyAlignment="1" applyProtection="1">
      <alignment horizontal="right" vertical="top" shrinkToFit="1"/>
    </xf>
    <xf numFmtId="0" fontId="26" fillId="0" borderId="0" xfId="0" applyFont="1" applyAlignment="1" applyProtection="1">
      <alignment horizontal="right" vertical="top" wrapText="1"/>
    </xf>
    <xf numFmtId="0" fontId="21" fillId="0" borderId="0" xfId="0" applyNumberFormat="1" applyFont="1" applyFill="1" applyBorder="1" applyAlignment="1" applyProtection="1">
      <alignment horizontal="right" vertical="justify" wrapText="1"/>
    </xf>
    <xf numFmtId="0" fontId="20" fillId="2" borderId="0" xfId="0" applyNumberFormat="1" applyFont="1" applyFill="1" applyBorder="1" applyAlignment="1" applyProtection="1">
      <alignment horizontal="right" vertical="top" wrapText="1"/>
    </xf>
    <xf numFmtId="1" fontId="10" fillId="0" borderId="0" xfId="0" applyNumberFormat="1" applyFont="1" applyFill="1" applyBorder="1" applyAlignment="1" applyProtection="1">
      <alignment horizontal="right" vertical="top"/>
    </xf>
    <xf numFmtId="49" fontId="21" fillId="0" borderId="0" xfId="0" applyNumberFormat="1" applyFont="1" applyFill="1" applyBorder="1" applyAlignment="1" applyProtection="1">
      <alignment horizontal="right" wrapText="1"/>
    </xf>
    <xf numFmtId="0" fontId="21" fillId="0" borderId="0" xfId="0" applyNumberFormat="1" applyFont="1" applyFill="1" applyBorder="1" applyAlignment="1" applyProtection="1">
      <alignment horizontal="right" vertical="top"/>
    </xf>
    <xf numFmtId="0" fontId="53" fillId="0" borderId="0" xfId="0" applyFont="1" applyFill="1" applyBorder="1" applyAlignment="1" applyProtection="1">
      <alignment horizontal="right" vertical="top" wrapText="1"/>
    </xf>
    <xf numFmtId="3" fontId="21" fillId="0" borderId="0" xfId="0" applyNumberFormat="1" applyFont="1" applyFill="1" applyBorder="1" applyAlignment="1" applyProtection="1">
      <alignment horizontal="right" vertical="center" wrapText="1"/>
    </xf>
    <xf numFmtId="1" fontId="10" fillId="0" borderId="0" xfId="0" applyNumberFormat="1" applyFont="1" applyFill="1" applyBorder="1" applyAlignment="1" applyProtection="1">
      <alignment horizontal="right" vertical="center"/>
    </xf>
    <xf numFmtId="3" fontId="10" fillId="0" borderId="0" xfId="0" applyNumberFormat="1" applyFont="1" applyFill="1" applyBorder="1" applyAlignment="1" applyProtection="1">
      <alignment horizontal="right" vertical="top" wrapText="1"/>
    </xf>
    <xf numFmtId="2" fontId="10" fillId="0" borderId="0" xfId="0" applyNumberFormat="1" applyFont="1" applyFill="1" applyBorder="1" applyAlignment="1" applyProtection="1">
      <alignment horizontal="right" vertical="top"/>
    </xf>
    <xf numFmtId="0" fontId="10" fillId="0" borderId="0" xfId="0" applyNumberFormat="1" applyFont="1" applyFill="1" applyBorder="1" applyAlignment="1" applyProtection="1">
      <alignment horizontal="right" vertical="top" wrapText="1"/>
    </xf>
    <xf numFmtId="0" fontId="12" fillId="0" borderId="0" xfId="0" applyFont="1" applyFill="1" applyBorder="1" applyAlignment="1" applyProtection="1">
      <alignment horizontal="right" vertical="top"/>
    </xf>
    <xf numFmtId="43" fontId="12" fillId="0" borderId="0" xfId="3" applyFont="1" applyFill="1" applyBorder="1" applyAlignment="1" applyProtection="1">
      <alignment horizontal="right" vertical="top"/>
    </xf>
    <xf numFmtId="0" fontId="21" fillId="0" borderId="0" xfId="0" applyFont="1" applyAlignment="1" applyProtection="1">
      <alignment horizontal="right" vertical="top"/>
    </xf>
    <xf numFmtId="3" fontId="0" fillId="0" borderId="0" xfId="0" applyNumberFormat="1" applyAlignment="1" applyProtection="1">
      <alignment horizontal="right" vertical="top"/>
    </xf>
    <xf numFmtId="49" fontId="21" fillId="0" borderId="0" xfId="0" applyNumberFormat="1" applyFont="1" applyFill="1" applyAlignment="1" applyProtection="1">
      <alignment horizontal="right" vertical="top" wrapText="1"/>
    </xf>
    <xf numFmtId="0" fontId="21" fillId="0" borderId="0" xfId="0" applyFont="1" applyFill="1" applyAlignment="1" applyProtection="1">
      <alignment horizontal="right" vertical="top"/>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left" wrapText="1"/>
    </xf>
    <xf numFmtId="0" fontId="21" fillId="0" borderId="0" xfId="0" applyFont="1" applyFill="1" applyAlignment="1" applyProtection="1">
      <alignment horizontal="center" vertical="center"/>
    </xf>
    <xf numFmtId="3" fontId="9" fillId="0" borderId="0" xfId="0" applyNumberFormat="1" applyFont="1" applyFill="1" applyBorder="1" applyAlignment="1" applyProtection="1">
      <alignment horizontal="left"/>
    </xf>
    <xf numFmtId="3" fontId="9" fillId="0" borderId="0" xfId="0" applyNumberFormat="1" applyFont="1" applyFill="1" applyBorder="1" applyAlignment="1" applyProtection="1">
      <alignment horizontal="right"/>
    </xf>
    <xf numFmtId="43" fontId="9" fillId="0" borderId="0" xfId="3" applyFont="1" applyFill="1" applyBorder="1" applyAlignment="1" applyProtection="1">
      <alignment horizontal="left"/>
    </xf>
    <xf numFmtId="3" fontId="21"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horizontal="right" vertical="top"/>
    </xf>
    <xf numFmtId="49" fontId="21" fillId="0" borderId="0" xfId="0" applyNumberFormat="1" applyFont="1" applyFill="1" applyBorder="1" applyAlignment="1" applyProtection="1">
      <alignment horizontal="left" vertical="center" wrapText="1"/>
    </xf>
    <xf numFmtId="3" fontId="9" fillId="0" borderId="0" xfId="0" applyNumberFormat="1" applyFont="1" applyFill="1" applyBorder="1" applyAlignment="1" applyProtection="1">
      <alignment horizontal="right" vertical="center"/>
    </xf>
    <xf numFmtId="43" fontId="9" fillId="0" borderId="0" xfId="3" applyFont="1" applyFill="1" applyBorder="1" applyAlignment="1" applyProtection="1">
      <alignment horizontal="center" vertical="center"/>
    </xf>
    <xf numFmtId="0" fontId="20" fillId="0" borderId="0" xfId="0" applyFont="1" applyFill="1" applyBorder="1" applyAlignment="1" applyProtection="1">
      <alignment horizontal="left" vertical="center" wrapText="1"/>
    </xf>
    <xf numFmtId="3" fontId="21" fillId="0" borderId="0" xfId="0" applyNumberFormat="1" applyFont="1" applyFill="1" applyAlignment="1" applyProtection="1">
      <alignment horizontal="center" vertical="center"/>
    </xf>
    <xf numFmtId="0" fontId="21" fillId="0" borderId="0" xfId="0" applyFont="1" applyFill="1" applyBorder="1" applyAlignment="1" applyProtection="1">
      <alignment horizontal="center" vertical="center"/>
    </xf>
    <xf numFmtId="3" fontId="21" fillId="0" borderId="0" xfId="0" applyNumberFormat="1" applyFont="1" applyFill="1" applyBorder="1" applyAlignment="1" applyProtection="1">
      <alignment horizontal="center" vertical="center" wrapText="1"/>
    </xf>
    <xf numFmtId="3" fontId="21" fillId="0" borderId="0" xfId="0" applyNumberFormat="1" applyFont="1" applyFill="1" applyBorder="1" applyAlignment="1" applyProtection="1">
      <alignment horizontal="center" vertical="center"/>
    </xf>
    <xf numFmtId="0" fontId="21" fillId="0" borderId="0" xfId="0" applyFont="1" applyBorder="1" applyAlignment="1" applyProtection="1">
      <alignment horizontal="right" vertical="top"/>
    </xf>
    <xf numFmtId="1" fontId="21"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21" fillId="0" borderId="0" xfId="0" applyFont="1" applyBorder="1" applyAlignment="1" applyProtection="1">
      <alignment horizontal="center" vertical="center" wrapText="1"/>
    </xf>
    <xf numFmtId="49" fontId="20" fillId="0" borderId="0" xfId="0" applyNumberFormat="1" applyFont="1" applyFill="1" applyBorder="1" applyAlignment="1" applyProtection="1">
      <alignment horizontal="right" vertical="top" wrapText="1"/>
    </xf>
    <xf numFmtId="43" fontId="27" fillId="0" borderId="0" xfId="3" applyFont="1" applyBorder="1" applyAlignment="1" applyProtection="1">
      <alignment horizontal="right" vertical="top"/>
    </xf>
    <xf numFmtId="49" fontId="27" fillId="0" borderId="0" xfId="0" applyNumberFormat="1" applyFont="1" applyFill="1" applyBorder="1" applyAlignment="1" applyProtection="1">
      <alignment horizontal="right" vertical="top"/>
    </xf>
    <xf numFmtId="0" fontId="20" fillId="0" borderId="0" xfId="0" applyFont="1" applyBorder="1" applyAlignment="1" applyProtection="1">
      <alignment horizontal="right" vertical="top" wrapText="1"/>
    </xf>
    <xf numFmtId="3" fontId="27" fillId="0" borderId="0" xfId="0" applyNumberFormat="1" applyFont="1" applyBorder="1" applyAlignment="1" applyProtection="1">
      <alignment horizontal="right" vertical="top"/>
    </xf>
    <xf numFmtId="3" fontId="29" fillId="0" borderId="0" xfId="0" applyNumberFormat="1" applyFont="1" applyBorder="1" applyAlignment="1" applyProtection="1">
      <alignment horizontal="right" vertical="top"/>
    </xf>
    <xf numFmtId="43" fontId="29" fillId="0" borderId="0" xfId="3" applyFont="1" applyBorder="1" applyAlignment="1" applyProtection="1">
      <alignment horizontal="right" vertical="top"/>
    </xf>
    <xf numFmtId="0" fontId="30" fillId="0" borderId="0" xfId="0" applyFont="1" applyBorder="1" applyAlignment="1" applyProtection="1">
      <alignment horizontal="right" vertical="top"/>
    </xf>
    <xf numFmtId="43" fontId="30" fillId="0" borderId="0" xfId="3" applyFont="1" applyBorder="1" applyAlignment="1" applyProtection="1">
      <alignment horizontal="right" vertical="top"/>
    </xf>
    <xf numFmtId="3" fontId="0" fillId="0" borderId="0" xfId="0" applyNumberFormat="1" applyAlignment="1" applyProtection="1">
      <alignment vertical="top"/>
      <protection locked="0"/>
    </xf>
    <xf numFmtId="3" fontId="40" fillId="0" borderId="0" xfId="0" applyNumberFormat="1" applyFont="1" applyAlignment="1" applyProtection="1">
      <alignment horizontal="right" vertical="top" wrapText="1"/>
      <protection locked="0"/>
    </xf>
    <xf numFmtId="3" fontId="31" fillId="0" borderId="1" xfId="0" applyNumberFormat="1" applyFont="1" applyBorder="1" applyAlignment="1" applyProtection="1">
      <alignment horizontal="center" vertical="top"/>
      <protection locked="0"/>
    </xf>
    <xf numFmtId="3" fontId="21" fillId="0" borderId="1" xfId="2" applyNumberFormat="1" applyFont="1" applyBorder="1" applyAlignment="1" applyProtection="1">
      <alignment horizontal="right" vertical="top" wrapText="1"/>
      <protection locked="0"/>
    </xf>
    <xf numFmtId="3" fontId="20" fillId="0" borderId="3" xfId="2" applyNumberFormat="1" applyFont="1" applyBorder="1" applyAlignment="1" applyProtection="1">
      <alignment horizontal="center" vertical="top" wrapText="1"/>
    </xf>
    <xf numFmtId="3" fontId="20" fillId="0" borderId="2" xfId="2" applyNumberFormat="1" applyFont="1" applyBorder="1" applyAlignment="1" applyProtection="1">
      <alignment horizontal="center" vertical="top" wrapText="1"/>
    </xf>
    <xf numFmtId="3" fontId="20" fillId="0" borderId="16" xfId="2" applyNumberFormat="1" applyFont="1" applyBorder="1" applyAlignment="1" applyProtection="1">
      <alignment horizontal="center" vertical="top" wrapText="1"/>
    </xf>
    <xf numFmtId="3" fontId="20" fillId="0" borderId="19" xfId="2" applyNumberFormat="1" applyFont="1" applyBorder="1" applyAlignment="1" applyProtection="1">
      <alignment horizontal="center" vertical="top" wrapText="1"/>
    </xf>
    <xf numFmtId="3" fontId="20" fillId="0" borderId="20" xfId="2" applyNumberFormat="1" applyFont="1" applyBorder="1" applyAlignment="1" applyProtection="1">
      <alignment horizontal="center" vertical="top" wrapText="1"/>
    </xf>
    <xf numFmtId="3" fontId="20" fillId="0" borderId="21" xfId="2" applyNumberFormat="1" applyFont="1" applyBorder="1" applyAlignment="1" applyProtection="1">
      <alignment horizontal="center" vertical="top" wrapText="1"/>
    </xf>
    <xf numFmtId="0" fontId="23" fillId="0" borderId="0" xfId="0" applyFont="1" applyBorder="1" applyAlignment="1" applyProtection="1">
      <alignment horizontal="left" vertical="top" wrapText="1"/>
    </xf>
    <xf numFmtId="0" fontId="18" fillId="0" borderId="0" xfId="0" applyFont="1" applyAlignment="1" applyProtection="1">
      <alignment horizontal="left" vertical="center" wrapText="1"/>
    </xf>
    <xf numFmtId="0" fontId="19" fillId="0" borderId="0" xfId="0" applyFont="1" applyAlignment="1" applyProtection="1">
      <alignment horizontal="center"/>
    </xf>
    <xf numFmtId="0" fontId="20" fillId="4" borderId="10" xfId="2" applyFont="1" applyFill="1" applyBorder="1" applyAlignment="1" applyProtection="1">
      <alignment horizontal="center" vertical="top" wrapText="1"/>
    </xf>
    <xf numFmtId="0" fontId="20" fillId="4" borderId="11" xfId="2" applyFont="1" applyFill="1" applyBorder="1" applyAlignment="1" applyProtection="1">
      <alignment horizontal="center" vertical="top" wrapText="1"/>
    </xf>
    <xf numFmtId="0" fontId="20" fillId="4" borderId="12" xfId="2" applyFont="1" applyFill="1" applyBorder="1" applyAlignment="1" applyProtection="1">
      <alignment horizontal="center" vertical="top" wrapText="1"/>
    </xf>
    <xf numFmtId="0" fontId="20" fillId="0" borderId="15" xfId="2" applyFont="1" applyFill="1" applyBorder="1" applyAlignment="1" applyProtection="1">
      <alignment horizontal="left" vertical="top" wrapText="1"/>
    </xf>
    <xf numFmtId="0" fontId="20" fillId="0" borderId="4" xfId="2" applyFont="1" applyFill="1" applyBorder="1" applyAlignment="1" applyProtection="1">
      <alignment horizontal="left" vertical="top" wrapText="1"/>
    </xf>
    <xf numFmtId="0" fontId="22" fillId="4" borderId="15" xfId="2" applyFont="1" applyFill="1" applyBorder="1" applyAlignment="1" applyProtection="1">
      <alignment horizontal="left" vertical="top" wrapText="1"/>
    </xf>
    <xf numFmtId="0" fontId="22" fillId="4" borderId="4" xfId="2" applyFont="1" applyFill="1" applyBorder="1" applyAlignment="1" applyProtection="1">
      <alignment horizontal="left" vertical="top" wrapText="1"/>
    </xf>
    <xf numFmtId="3" fontId="22" fillId="4" borderId="3" xfId="2" applyNumberFormat="1" applyFont="1" applyFill="1" applyBorder="1" applyAlignment="1" applyProtection="1">
      <alignment horizontal="center" vertical="top" wrapText="1"/>
    </xf>
    <xf numFmtId="3" fontId="22" fillId="4" borderId="2" xfId="2" applyNumberFormat="1" applyFont="1" applyFill="1" applyBorder="1" applyAlignment="1" applyProtection="1">
      <alignment horizontal="center" vertical="top" wrapText="1"/>
    </xf>
    <xf numFmtId="3" fontId="22" fillId="4" borderId="16" xfId="2" applyNumberFormat="1" applyFont="1" applyFill="1" applyBorder="1" applyAlignment="1" applyProtection="1">
      <alignment horizontal="center" vertical="top" wrapText="1"/>
    </xf>
    <xf numFmtId="3" fontId="22" fillId="0" borderId="3" xfId="2" applyNumberFormat="1" applyFont="1" applyFill="1" applyBorder="1" applyAlignment="1" applyProtection="1">
      <alignment horizontal="center" vertical="top" wrapText="1"/>
    </xf>
    <xf numFmtId="3" fontId="22" fillId="0" borderId="2" xfId="2" applyNumberFormat="1" applyFont="1" applyFill="1" applyBorder="1" applyAlignment="1" applyProtection="1">
      <alignment horizontal="center" vertical="top" wrapText="1"/>
    </xf>
    <xf numFmtId="3" fontId="22" fillId="0" borderId="16" xfId="2" applyNumberFormat="1" applyFont="1" applyFill="1" applyBorder="1" applyAlignment="1" applyProtection="1">
      <alignment horizontal="center" vertical="top" wrapText="1"/>
    </xf>
    <xf numFmtId="0" fontId="32" fillId="4" borderId="15" xfId="2" applyFont="1" applyFill="1" applyBorder="1" applyAlignment="1" applyProtection="1">
      <alignment horizontal="left" vertical="center" wrapText="1"/>
    </xf>
    <xf numFmtId="0" fontId="32" fillId="4" borderId="4" xfId="2" applyFont="1" applyFill="1" applyBorder="1" applyAlignment="1" applyProtection="1">
      <alignment horizontal="left" vertical="center" wrapText="1"/>
    </xf>
    <xf numFmtId="0" fontId="20" fillId="0" borderId="3" xfId="2" applyFont="1" applyBorder="1" applyAlignment="1" applyProtection="1">
      <alignment horizontal="left" vertical="center" wrapText="1"/>
    </xf>
    <xf numFmtId="0" fontId="20" fillId="0" borderId="4" xfId="2" applyFont="1" applyBorder="1" applyAlignment="1" applyProtection="1">
      <alignment horizontal="left" vertical="center" wrapText="1"/>
    </xf>
    <xf numFmtId="0" fontId="61" fillId="0" borderId="1" xfId="0" applyFont="1" applyBorder="1" applyAlignment="1">
      <alignment horizontal="center"/>
    </xf>
    <xf numFmtId="0" fontId="69" fillId="0" borderId="3" xfId="0" applyFont="1" applyBorder="1" applyAlignment="1">
      <alignment horizontal="center"/>
    </xf>
    <xf numFmtId="0" fontId="69" fillId="0" borderId="2" xfId="0" applyFont="1" applyBorder="1" applyAlignment="1">
      <alignment horizontal="center"/>
    </xf>
    <xf numFmtId="0" fontId="69" fillId="0" borderId="4" xfId="0" applyFont="1" applyBorder="1" applyAlignment="1">
      <alignment horizontal="center"/>
    </xf>
    <xf numFmtId="0" fontId="13" fillId="3" borderId="3"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3" xfId="0" applyFont="1" applyFill="1" applyBorder="1" applyAlignment="1">
      <alignment horizontal="center" vertical="top" wrapText="1"/>
    </xf>
    <xf numFmtId="0" fontId="64" fillId="0" borderId="24" xfId="0" applyFont="1" applyBorder="1" applyAlignment="1">
      <alignment vertical="top" wrapText="1"/>
    </xf>
    <xf numFmtId="0" fontId="13" fillId="3" borderId="3" xfId="0" applyFont="1" applyFill="1" applyBorder="1" applyAlignment="1" applyProtection="1">
      <alignment horizontal="center" vertical="top" wrapText="1"/>
    </xf>
    <xf numFmtId="0" fontId="13" fillId="3" borderId="2" xfId="0" applyFont="1" applyFill="1" applyBorder="1" applyAlignment="1" applyProtection="1">
      <alignment horizontal="center" vertical="top" wrapText="1"/>
    </xf>
    <xf numFmtId="0" fontId="13" fillId="3" borderId="4" xfId="0" applyFont="1" applyFill="1" applyBorder="1" applyAlignment="1" applyProtection="1">
      <alignment horizontal="center" vertical="top" wrapText="1"/>
    </xf>
    <xf numFmtId="0" fontId="21" fillId="0" borderId="5" xfId="0" applyNumberFormat="1" applyFont="1" applyFill="1" applyBorder="1" applyAlignment="1" applyProtection="1">
      <alignment horizontal="right" vertical="top" wrapText="1"/>
    </xf>
    <xf numFmtId="0" fontId="21" fillId="0" borderId="17" xfId="0" applyNumberFormat="1" applyFont="1" applyFill="1" applyBorder="1" applyAlignment="1" applyProtection="1">
      <alignment horizontal="right" vertical="top" wrapText="1"/>
    </xf>
    <xf numFmtId="0" fontId="21" fillId="0" borderId="6" xfId="0" applyNumberFormat="1" applyFont="1" applyFill="1" applyBorder="1" applyAlignment="1" applyProtection="1">
      <alignment horizontal="right" vertical="top" wrapText="1"/>
    </xf>
    <xf numFmtId="0" fontId="21" fillId="0" borderId="18" xfId="0" applyNumberFormat="1" applyFont="1" applyFill="1" applyBorder="1" applyAlignment="1" applyProtection="1">
      <alignment horizontal="right" vertical="top" wrapText="1"/>
    </xf>
    <xf numFmtId="4" fontId="21" fillId="0" borderId="6" xfId="0" applyNumberFormat="1" applyFont="1" applyFill="1" applyBorder="1" applyAlignment="1" applyProtection="1">
      <alignment horizontal="right" vertical="top" wrapText="1"/>
    </xf>
    <xf numFmtId="4" fontId="21" fillId="0" borderId="18" xfId="0" applyNumberFormat="1" applyFont="1" applyFill="1" applyBorder="1" applyAlignment="1" applyProtection="1">
      <alignment horizontal="right" vertical="top" wrapText="1"/>
    </xf>
    <xf numFmtId="3" fontId="33" fillId="0" borderId="0" xfId="0" applyNumberFormat="1" applyFont="1" applyAlignment="1">
      <alignment horizontal="center" vertical="top"/>
    </xf>
    <xf numFmtId="3" fontId="37" fillId="0" borderId="0" xfId="0" applyNumberFormat="1" applyFont="1" applyAlignment="1">
      <alignment horizontal="center" vertical="top"/>
    </xf>
    <xf numFmtId="0" fontId="13" fillId="3" borderId="2" xfId="0" applyFont="1" applyFill="1" applyBorder="1" applyAlignment="1">
      <alignment horizontal="center" vertical="top" wrapText="1"/>
    </xf>
    <xf numFmtId="0" fontId="13" fillId="3" borderId="4" xfId="0" applyFont="1" applyFill="1" applyBorder="1" applyAlignment="1">
      <alignment horizontal="center" vertical="top" wrapText="1"/>
    </xf>
  </cellXfs>
  <cellStyles count="6">
    <cellStyle name="Comma" xfId="3" builtinId="3"/>
    <cellStyle name="Ezres 3" xfId="1"/>
    <cellStyle name="Ezres 3 2" xfId="5"/>
    <cellStyle name="Normal" xfId="0" builtinId="0"/>
    <cellStyle name="Normál 2" xfId="4"/>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182880</xdr:rowOff>
    </xdr:from>
    <xdr:to>
      <xdr:col>2</xdr:col>
      <xdr:colOff>0</xdr:colOff>
      <xdr:row>3</xdr:row>
      <xdr:rowOff>167640</xdr:rowOff>
    </xdr:to>
    <xdr:pic>
      <xdr:nvPicPr>
        <xdr:cNvPr id="3" name="Kép 2" descr="NSK logo"/>
        <xdr:cNvPicPr>
          <a:picLocks noChangeAspect="1" noChangeArrowheads="1"/>
        </xdr:cNvPicPr>
      </xdr:nvPicPr>
      <xdr:blipFill>
        <a:blip xmlns:r="http://schemas.openxmlformats.org/officeDocument/2006/relationships" r:embed="rId1"/>
        <a:srcRect/>
        <a:stretch>
          <a:fillRect/>
        </a:stretch>
      </xdr:blipFill>
      <xdr:spPr bwMode="auto">
        <a:xfrm>
          <a:off x="4472940" y="365760"/>
          <a:ext cx="0" cy="3505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188</xdr:row>
      <xdr:rowOff>0</xdr:rowOff>
    </xdr:from>
    <xdr:to>
      <xdr:col>4</xdr:col>
      <xdr:colOff>0</xdr:colOff>
      <xdr:row>188</xdr:row>
      <xdr:rowOff>0</xdr:rowOff>
    </xdr:to>
    <xdr:sp macro="" textlink="">
      <xdr:nvSpPr>
        <xdr:cNvPr id="3" name="Text Box 70"/>
        <xdr:cNvSpPr txBox="1">
          <a:spLocks noChangeArrowheads="1"/>
        </xdr:cNvSpPr>
      </xdr:nvSpPr>
      <xdr:spPr bwMode="auto">
        <a:xfrm>
          <a:off x="546735" y="52273200"/>
          <a:ext cx="538924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hu-HU" sz="1000" b="0" i="0" strike="noStrike">
              <a:solidFill>
                <a:srgbClr val="000000"/>
              </a:solidFill>
              <a:latin typeface="Times New Roman"/>
              <a:cs typeface="Times New Roman"/>
            </a:rPr>
            <a:t>1 db Központiakkus rendszer, áramkörfelügyelettel</a:t>
          </a:r>
        </a:p>
        <a:p>
          <a:pPr algn="l" rtl="0">
            <a:defRPr sz="1000"/>
          </a:pPr>
          <a:r>
            <a:rPr lang="hu-HU" sz="1000" b="0" i="0" strike="noStrike">
              <a:solidFill>
                <a:srgbClr val="000000"/>
              </a:solidFill>
              <a:latin typeface="Times New Roman"/>
              <a:cs typeface="Times New Roman"/>
            </a:rPr>
            <a:t>Áthidalási idő:     1,0óra</a:t>
          </a:r>
        </a:p>
        <a:p>
          <a:pPr algn="l" rtl="0">
            <a:defRPr sz="1000"/>
          </a:pPr>
          <a:r>
            <a:rPr lang="hu-HU" sz="1000" b="0" i="0" strike="noStrike">
              <a:solidFill>
                <a:srgbClr val="000000"/>
              </a:solidFill>
              <a:latin typeface="Times New Roman"/>
              <a:cs typeface="Times New Roman"/>
            </a:rPr>
            <a:t>Újrafeltöltési idő:  10 óra</a:t>
          </a:r>
        </a:p>
        <a:p>
          <a:pPr algn="l" rtl="0">
            <a:defRPr sz="1000"/>
          </a:pPr>
          <a:r>
            <a:rPr lang="hu-HU" sz="1000" b="0" i="0" strike="noStrike">
              <a:solidFill>
                <a:srgbClr val="000000"/>
              </a:solidFill>
              <a:latin typeface="Times New Roman"/>
              <a:cs typeface="Times New Roman"/>
            </a:rPr>
            <a:t>Teljesítmény igény: 14,2 kW</a:t>
          </a:r>
        </a:p>
        <a:p>
          <a:pPr algn="l" rtl="0">
            <a:defRPr sz="1000"/>
          </a:pPr>
          <a:r>
            <a:rPr lang="hu-HU" sz="1000" b="0" i="0" strike="noStrike">
              <a:solidFill>
                <a:srgbClr val="000000"/>
              </a:solidFill>
              <a:latin typeface="Times New Roman"/>
              <a:cs typeface="Times New Roman"/>
            </a:rPr>
            <a:t>Felépítés az alábbiak szerint:</a:t>
          </a:r>
        </a:p>
        <a:p>
          <a:pPr algn="l" rtl="0">
            <a:defRPr sz="1000"/>
          </a:pPr>
          <a:r>
            <a:rPr lang="hu-HU" sz="1000" b="0" i="0" strike="noStrike">
              <a:solidFill>
                <a:srgbClr val="000000"/>
              </a:solidFill>
              <a:latin typeface="Times New Roman"/>
              <a:cs typeface="Times New Roman"/>
            </a:rPr>
            <a:t>Mikroprocesszoros vezérlőegység, DB25-Centronics-csatlakozási hellyel</a:t>
          </a:r>
        </a:p>
        <a:p>
          <a:pPr algn="l" rtl="0">
            <a:defRPr sz="1000"/>
          </a:pPr>
          <a:r>
            <a:rPr lang="hu-HU" sz="1000" b="0" i="0" strike="noStrike">
              <a:solidFill>
                <a:srgbClr val="000000"/>
              </a:solidFill>
              <a:latin typeface="Times New Roman"/>
              <a:cs typeface="Times New Roman"/>
            </a:rPr>
            <a:t>Mikroprocesszor vezérlésű töltőegység, hőmérsékletfüggő töltéssel.</a:t>
          </a:r>
        </a:p>
        <a:p>
          <a:pPr algn="l" rtl="0">
            <a:defRPr sz="1000"/>
          </a:pPr>
          <a:endParaRPr lang="hu-HU" sz="1000" b="0" i="0" strike="noStrike">
            <a:solidFill>
              <a:srgbClr val="000000"/>
            </a:solidFill>
            <a:latin typeface="Times New Roman"/>
            <a:cs typeface="Times New Roman"/>
          </a:endParaRPr>
        </a:p>
        <a:p>
          <a:pPr algn="l" rtl="0">
            <a:defRPr sz="1000"/>
          </a:pPr>
          <a:r>
            <a:rPr lang="hu-HU" sz="1000" b="0" i="0" strike="noStrike">
              <a:solidFill>
                <a:srgbClr val="000000"/>
              </a:solidFill>
              <a:latin typeface="Times New Roman"/>
              <a:cs typeface="Times New Roman"/>
            </a:rPr>
            <a:t>Acéllemez állószekrény, átlátszó ajtóval.</a:t>
          </a:r>
        </a:p>
        <a:p>
          <a:pPr algn="l" rtl="0">
            <a:defRPr sz="1000"/>
          </a:pPr>
          <a:r>
            <a:rPr lang="hu-HU" sz="1000" b="0" i="0" strike="noStrike">
              <a:solidFill>
                <a:srgbClr val="000000"/>
              </a:solidFill>
              <a:latin typeface="Times New Roman"/>
              <a:cs typeface="Times New Roman"/>
            </a:rPr>
            <a:t>Védettség:elektronika szekrény IP 54</a:t>
          </a:r>
        </a:p>
        <a:p>
          <a:pPr algn="l" rtl="0">
            <a:defRPr sz="1000"/>
          </a:pPr>
          <a:r>
            <a:rPr lang="hu-HU" sz="1000" b="0" i="0" strike="noStrike">
              <a:solidFill>
                <a:srgbClr val="000000"/>
              </a:solidFill>
              <a:latin typeface="Times New Roman"/>
              <a:cs typeface="Times New Roman"/>
            </a:rPr>
            <a:t>Kábelbevezetés felülről, vagy alúlról</a:t>
          </a:r>
        </a:p>
        <a:p>
          <a:pPr algn="l" rtl="0">
            <a:defRPr sz="1000"/>
          </a:pPr>
          <a:r>
            <a:rPr lang="hu-HU" sz="1000" b="0" i="0" strike="noStrike">
              <a:solidFill>
                <a:srgbClr val="000000"/>
              </a:solidFill>
              <a:latin typeface="Times New Roman"/>
              <a:cs typeface="Times New Roman"/>
            </a:rPr>
            <a:t>Külső festés: RAL 7035</a:t>
          </a:r>
        </a:p>
        <a:p>
          <a:pPr algn="l" rtl="0">
            <a:defRPr sz="1000"/>
          </a:pPr>
          <a:r>
            <a:rPr lang="hu-HU" sz="1000" b="0" i="0" strike="noStrike">
              <a:solidFill>
                <a:srgbClr val="000000"/>
              </a:solidFill>
              <a:latin typeface="Times New Roman"/>
              <a:cs typeface="Times New Roman"/>
            </a:rPr>
            <a:t>Méretek: M=2050mm, SZ=800mm, Mélys.=400mm</a:t>
          </a:r>
        </a:p>
        <a:p>
          <a:pPr algn="l" rtl="0">
            <a:defRPr sz="1000"/>
          </a:pPr>
          <a:r>
            <a:rPr lang="hu-HU" sz="1000" b="0" i="0" strike="noStrike">
              <a:solidFill>
                <a:srgbClr val="000000"/>
              </a:solidFill>
              <a:latin typeface="Times New Roman"/>
              <a:cs typeface="Times New Roman"/>
            </a:rPr>
            <a:t>Max.26 különböző áramkör befogadása</a:t>
          </a:r>
        </a:p>
        <a:p>
          <a:pPr algn="l" rtl="0">
            <a:defRPr sz="1000"/>
          </a:pPr>
          <a:endParaRPr lang="hu-HU" sz="1000" b="0" i="0" strike="noStrike">
            <a:solidFill>
              <a:srgbClr val="000000"/>
            </a:solidFill>
            <a:latin typeface="Times New Roman"/>
            <a:cs typeface="Times New Roman"/>
          </a:endParaRPr>
        </a:p>
        <a:p>
          <a:pPr algn="l" rtl="0">
            <a:defRPr sz="1000"/>
          </a:pPr>
          <a:r>
            <a:rPr lang="hu-HU" sz="1000" b="0" i="0" strike="noStrike">
              <a:solidFill>
                <a:srgbClr val="000000"/>
              </a:solidFill>
              <a:latin typeface="Times New Roman"/>
              <a:cs typeface="Times New Roman"/>
            </a:rPr>
            <a:t>kiépítés</a:t>
          </a:r>
        </a:p>
        <a:p>
          <a:pPr algn="l" rtl="0">
            <a:defRPr sz="1000"/>
          </a:pPr>
          <a:endParaRPr lang="hu-HU" sz="1000" b="0" i="0" strike="noStrike">
            <a:solidFill>
              <a:srgbClr val="000000"/>
            </a:solidFill>
            <a:latin typeface="Times New Roman"/>
            <a:cs typeface="Times New Roman"/>
          </a:endParaRPr>
        </a:p>
        <a:p>
          <a:pPr algn="l" rtl="0">
            <a:defRPr sz="1000"/>
          </a:pPr>
          <a:r>
            <a:rPr lang="hu-HU" sz="1000" b="0" i="0" strike="noStrike">
              <a:solidFill>
                <a:srgbClr val="000000"/>
              </a:solidFill>
              <a:latin typeface="Times New Roman"/>
              <a:cs typeface="Times New Roman"/>
            </a:rPr>
            <a:t>  8 db  szabadon programozható kimenőáramkör 2x2A</a:t>
          </a:r>
        </a:p>
        <a:p>
          <a:pPr algn="l" rtl="0">
            <a:defRPr sz="1000"/>
          </a:pPr>
          <a:r>
            <a:rPr lang="hu-HU" sz="1000" b="0" i="0" strike="noStrike">
              <a:solidFill>
                <a:srgbClr val="000000"/>
              </a:solidFill>
              <a:latin typeface="Times New Roman"/>
              <a:cs typeface="Times New Roman"/>
            </a:rPr>
            <a:t>17db  szabadon programozható kimenőáramkör 6A</a:t>
          </a:r>
        </a:p>
        <a:p>
          <a:pPr algn="l" rtl="0">
            <a:defRPr sz="1000"/>
          </a:pPr>
          <a:endParaRPr lang="hu-HU" sz="10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election activeCell="B39" sqref="B39"/>
    </sheetView>
  </sheetViews>
  <sheetFormatPr defaultRowHeight="14.4"/>
  <cols>
    <col min="1" max="1" width="15.88671875" customWidth="1"/>
    <col min="2" max="2" width="49.33203125" customWidth="1"/>
    <col min="3" max="3" width="19.5546875" style="40" customWidth="1"/>
    <col min="4" max="4" width="20.109375" style="40" customWidth="1"/>
    <col min="5" max="5" width="18.6640625" style="40" customWidth="1"/>
    <col min="6" max="6" width="17.109375" customWidth="1"/>
    <col min="10" max="10" width="10.88671875" style="40" bestFit="1" customWidth="1"/>
    <col min="11" max="11" width="11.5546875" style="40" bestFit="1" customWidth="1"/>
    <col min="12" max="12" width="10.88671875" style="40" customWidth="1"/>
    <col min="13" max="13" width="12.109375" style="40" customWidth="1"/>
    <col min="14" max="14" width="11.88671875" style="40" customWidth="1"/>
    <col min="15" max="15" width="13.44140625" style="40" customWidth="1"/>
  </cols>
  <sheetData>
    <row r="1" spans="1:15">
      <c r="A1" s="16"/>
      <c r="B1" s="15"/>
      <c r="C1" s="98"/>
      <c r="D1" s="98"/>
      <c r="E1" s="98"/>
    </row>
    <row r="2" spans="1:15">
      <c r="A2" s="16"/>
      <c r="B2" s="15"/>
      <c r="C2" s="98"/>
      <c r="D2" s="98"/>
      <c r="E2" s="98"/>
    </row>
    <row r="3" spans="1:15">
      <c r="A3" s="422" t="s">
        <v>601</v>
      </c>
      <c r="B3" s="422"/>
      <c r="C3" s="99"/>
      <c r="D3" s="99"/>
      <c r="E3" s="99"/>
    </row>
    <row r="4" spans="1:15">
      <c r="A4" s="422"/>
      <c r="B4" s="422"/>
      <c r="C4" s="99"/>
      <c r="D4" s="99"/>
      <c r="E4" s="99"/>
    </row>
    <row r="5" spans="1:15">
      <c r="A5" s="422" t="s">
        <v>602</v>
      </c>
      <c r="B5" s="422"/>
      <c r="C5" s="98"/>
      <c r="D5" s="98"/>
      <c r="E5" s="98"/>
    </row>
    <row r="6" spans="1:15">
      <c r="A6" s="422"/>
      <c r="B6" s="422"/>
      <c r="C6" s="98"/>
      <c r="D6" s="98"/>
      <c r="E6" s="98"/>
    </row>
    <row r="7" spans="1:15" ht="24.6">
      <c r="A7" s="423" t="s">
        <v>47</v>
      </c>
      <c r="B7" s="423"/>
      <c r="C7" s="423"/>
      <c r="D7" s="423"/>
      <c r="E7" s="423"/>
    </row>
    <row r="8" spans="1:15">
      <c r="A8" s="16"/>
      <c r="B8" s="15"/>
      <c r="C8" s="98"/>
      <c r="D8" s="98"/>
      <c r="E8" s="98"/>
    </row>
    <row r="9" spans="1:15">
      <c r="A9" s="16"/>
      <c r="B9" s="15"/>
      <c r="C9" s="98"/>
      <c r="D9" s="98"/>
      <c r="E9" s="98"/>
    </row>
    <row r="10" spans="1:15" ht="15" thickBot="1">
      <c r="A10" s="16"/>
      <c r="B10" s="15"/>
      <c r="C10" s="98"/>
      <c r="D10" s="98"/>
      <c r="E10" s="98"/>
    </row>
    <row r="11" spans="1:15" ht="15.6">
      <c r="A11" s="14" t="s">
        <v>6</v>
      </c>
      <c r="B11" s="13" t="s">
        <v>48</v>
      </c>
      <c r="C11" s="100" t="s">
        <v>2</v>
      </c>
      <c r="D11" s="100" t="s">
        <v>3</v>
      </c>
      <c r="E11" s="101" t="s">
        <v>49</v>
      </c>
    </row>
    <row r="12" spans="1:15" ht="15.6">
      <c r="A12" s="12"/>
      <c r="B12" s="11"/>
      <c r="C12" s="102"/>
      <c r="D12" s="102"/>
      <c r="E12" s="103"/>
    </row>
    <row r="13" spans="1:15" ht="16.2" thickBot="1">
      <c r="A13" s="12"/>
      <c r="B13" s="11"/>
      <c r="C13" s="102"/>
      <c r="D13" s="102"/>
      <c r="E13" s="103"/>
      <c r="H13" s="80"/>
    </row>
    <row r="14" spans="1:15" ht="15.6">
      <c r="A14" s="424"/>
      <c r="B14" s="425"/>
      <c r="C14" s="425"/>
      <c r="D14" s="425"/>
      <c r="E14" s="426"/>
      <c r="F14" s="157"/>
      <c r="H14" s="157"/>
    </row>
    <row r="15" spans="1:15" ht="15.6">
      <c r="A15" s="10" t="s">
        <v>50</v>
      </c>
      <c r="B15" s="9" t="s">
        <v>294</v>
      </c>
      <c r="C15" s="104">
        <f>'1. Építészet és tartószerkezet'!G8</f>
        <v>0</v>
      </c>
      <c r="D15" s="104">
        <f>'1. Építészet és tartószerkezet'!H8</f>
        <v>0</v>
      </c>
      <c r="E15" s="105">
        <f t="shared" ref="E15:E20" si="0">C15+D15</f>
        <v>0</v>
      </c>
      <c r="H15" s="157"/>
      <c r="K15" s="41"/>
      <c r="O15" s="41"/>
    </row>
    <row r="16" spans="1:15" ht="15.6">
      <c r="A16" s="10" t="s">
        <v>51</v>
      </c>
      <c r="B16" s="9" t="s">
        <v>195</v>
      </c>
      <c r="C16" s="104">
        <f>'2. Épületvillamosság'!J336</f>
        <v>0</v>
      </c>
      <c r="D16" s="104">
        <f>'2. Épületvillamosság'!K336</f>
        <v>0</v>
      </c>
      <c r="E16" s="105">
        <f>C16+D16</f>
        <v>0</v>
      </c>
      <c r="H16" s="157"/>
      <c r="K16" s="41"/>
      <c r="O16" s="41"/>
    </row>
    <row r="17" spans="1:15" ht="15.6">
      <c r="A17" s="10" t="s">
        <v>52</v>
      </c>
      <c r="B17" s="9" t="s">
        <v>225</v>
      </c>
      <c r="C17" s="104">
        <f>'3. Épületgépészet'!G8</f>
        <v>0</v>
      </c>
      <c r="D17" s="104">
        <f>'3. Épületgépészet'!H8</f>
        <v>0</v>
      </c>
      <c r="E17" s="105">
        <f t="shared" si="0"/>
        <v>0</v>
      </c>
      <c r="H17" s="157"/>
      <c r="K17" s="41"/>
      <c r="O17" s="41"/>
    </row>
    <row r="18" spans="1:15" ht="15.6">
      <c r="A18" s="10" t="s">
        <v>196</v>
      </c>
      <c r="B18" s="9" t="s">
        <v>223</v>
      </c>
      <c r="C18" s="104">
        <f>'4. Tűzjelző'!F23</f>
        <v>0</v>
      </c>
      <c r="D18" s="104">
        <f>'4. Tűzjelző'!G23</f>
        <v>0</v>
      </c>
      <c r="E18" s="105">
        <f t="shared" si="0"/>
        <v>0</v>
      </c>
      <c r="H18" s="157"/>
      <c r="K18" s="41"/>
      <c r="O18" s="41"/>
    </row>
    <row r="19" spans="1:15" ht="15.6">
      <c r="A19" s="10" t="s">
        <v>197</v>
      </c>
      <c r="B19" s="9" t="s">
        <v>53</v>
      </c>
      <c r="C19" s="104">
        <v>0</v>
      </c>
      <c r="D19" s="104">
        <v>0</v>
      </c>
      <c r="E19" s="105">
        <f>C19+D19</f>
        <v>0</v>
      </c>
      <c r="H19" s="157"/>
      <c r="K19" s="41"/>
    </row>
    <row r="20" spans="1:15" s="80" customFormat="1" ht="15.6">
      <c r="A20" s="10" t="s">
        <v>224</v>
      </c>
      <c r="B20" s="136" t="s">
        <v>562</v>
      </c>
      <c r="C20" s="414">
        <v>0</v>
      </c>
      <c r="D20" s="414">
        <v>0</v>
      </c>
      <c r="E20" s="105">
        <f t="shared" si="0"/>
        <v>0</v>
      </c>
      <c r="J20" s="40"/>
      <c r="K20" s="41"/>
      <c r="L20" s="40"/>
      <c r="M20" s="40"/>
      <c r="N20" s="40"/>
      <c r="O20" s="40"/>
    </row>
    <row r="21" spans="1:15" ht="15.6">
      <c r="A21" s="10"/>
      <c r="B21" s="136"/>
      <c r="C21" s="104"/>
      <c r="D21" s="104"/>
      <c r="E21" s="105"/>
    </row>
    <row r="22" spans="1:15" ht="15.6">
      <c r="A22" s="427" t="s">
        <v>54</v>
      </c>
      <c r="B22" s="428"/>
      <c r="C22" s="106">
        <f>SUM(C15:C20)</f>
        <v>0</v>
      </c>
      <c r="D22" s="106">
        <f>SUM(D15:D20)</f>
        <v>0</v>
      </c>
      <c r="E22" s="106">
        <f>SUM(E15:E20)</f>
        <v>0</v>
      </c>
      <c r="F22" s="40"/>
      <c r="K22" s="41"/>
      <c r="O22" s="41"/>
    </row>
    <row r="23" spans="1:15" ht="15.6">
      <c r="A23" s="8"/>
      <c r="B23" s="7"/>
      <c r="C23" s="107"/>
      <c r="D23" s="107"/>
      <c r="E23" s="108"/>
      <c r="H23" s="157"/>
    </row>
    <row r="24" spans="1:15" ht="20.399999999999999">
      <c r="A24" s="429" t="s">
        <v>55</v>
      </c>
      <c r="B24" s="430"/>
      <c r="C24" s="431">
        <f>E22</f>
        <v>0</v>
      </c>
      <c r="D24" s="432"/>
      <c r="E24" s="433"/>
    </row>
    <row r="25" spans="1:15" ht="15" customHeight="1">
      <c r="A25" s="437" t="s">
        <v>600</v>
      </c>
      <c r="B25" s="438"/>
      <c r="C25" s="109"/>
      <c r="D25" s="110">
        <f>C24*0.07</f>
        <v>0</v>
      </c>
      <c r="E25" s="111"/>
    </row>
    <row r="26" spans="1:15" ht="20.399999999999999">
      <c r="A26" s="439" t="s">
        <v>331</v>
      </c>
      <c r="B26" s="440"/>
      <c r="C26" s="434">
        <f>SUM(C24:E25)</f>
        <v>0</v>
      </c>
      <c r="D26" s="435"/>
      <c r="E26" s="436"/>
      <c r="I26" s="157"/>
    </row>
    <row r="27" spans="1:15" ht="15.6">
      <c r="A27" s="8"/>
      <c r="B27" s="9" t="s">
        <v>56</v>
      </c>
      <c r="C27" s="415">
        <f>C26*0.27</f>
        <v>0</v>
      </c>
      <c r="D27" s="416"/>
      <c r="E27" s="417"/>
    </row>
    <row r="28" spans="1:15" ht="16.2" thickBot="1">
      <c r="A28" s="6"/>
      <c r="B28" s="5" t="s">
        <v>57</v>
      </c>
      <c r="C28" s="418">
        <f>SUM(C26:E27)</f>
        <v>0</v>
      </c>
      <c r="D28" s="419"/>
      <c r="E28" s="420"/>
      <c r="J28" s="41"/>
      <c r="K28" s="41"/>
      <c r="L28" s="41"/>
    </row>
    <row r="29" spans="1:15" ht="15.6">
      <c r="A29" s="11"/>
      <c r="B29" s="11"/>
      <c r="C29" s="112"/>
      <c r="D29" s="112"/>
      <c r="E29" s="112"/>
    </row>
    <row r="30" spans="1:15" ht="15.6">
      <c r="A30" s="4"/>
      <c r="B30" s="215"/>
      <c r="C30" s="113"/>
      <c r="D30" s="113"/>
      <c r="E30" s="102"/>
      <c r="J30" s="42"/>
      <c r="K30" s="42"/>
      <c r="L30" s="42"/>
    </row>
    <row r="31" spans="1:15" ht="15.6">
      <c r="A31" s="11"/>
      <c r="B31" s="11"/>
      <c r="C31" s="112"/>
      <c r="D31" s="112"/>
      <c r="E31" s="112"/>
    </row>
    <row r="32" spans="1:15" ht="15.6">
      <c r="A32" s="3"/>
      <c r="B32" s="2"/>
      <c r="C32" s="107"/>
      <c r="D32" s="107"/>
      <c r="E32" s="107"/>
    </row>
    <row r="33" spans="1:5" ht="62.4" customHeight="1">
      <c r="A33" s="1" t="s">
        <v>58</v>
      </c>
      <c r="B33" s="421" t="s">
        <v>59</v>
      </c>
      <c r="C33" s="421"/>
      <c r="D33" s="114"/>
      <c r="E33" s="114"/>
    </row>
  </sheetData>
  <sheetProtection algorithmName="SHA-512" hashValue="4v+73Lh/rvidaMN58+BHgMkJ2TPXktZXIZsE0hxokFrukvbavCsfhYSS3/6NXmmv+YJZspE10p/ap6ykpN5G9A==" saltValue="CZjoIcVZZ57vuV5klT/4zw==" spinCount="100000" sheet="1" objects="1" scenarios="1" formatColumns="0" formatRows="0"/>
  <mergeCells count="13">
    <mergeCell ref="C27:E27"/>
    <mergeCell ref="C28:E28"/>
    <mergeCell ref="B33:C33"/>
    <mergeCell ref="A3:B4"/>
    <mergeCell ref="A5:B6"/>
    <mergeCell ref="A7:E7"/>
    <mergeCell ref="A14:E14"/>
    <mergeCell ref="A22:B22"/>
    <mergeCell ref="A24:B24"/>
    <mergeCell ref="C24:E24"/>
    <mergeCell ref="C26:E26"/>
    <mergeCell ref="A25:B25"/>
    <mergeCell ref="A26:B26"/>
  </mergeCells>
  <pageMargins left="0.70866141732283472" right="0.70866141732283472" top="0.74803149606299213" bottom="0.74803149606299213" header="0.31496062992125984" footer="0.31496062992125984"/>
  <pageSetup paperSize="9" scale="80" orientation="landscape" r:id="rId1"/>
  <colBreaks count="1" manualBreakCount="1">
    <brk id="5" max="1048575" man="1"/>
  </colBreaks>
  <ignoredErrors>
    <ignoredError sqref="C27"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1"/>
  <sheetViews>
    <sheetView view="pageBreakPreview" topLeftCell="A196" zoomScaleNormal="100" zoomScaleSheetLayoutView="100" workbookViewId="0">
      <selection activeCell="H216" sqref="H216"/>
    </sheetView>
  </sheetViews>
  <sheetFormatPr defaultColWidth="9.109375" defaultRowHeight="13.8"/>
  <cols>
    <col min="1" max="1" width="3.88671875" style="167" customWidth="1"/>
    <col min="2" max="2" width="3" style="47" customWidth="1"/>
    <col min="3" max="3" width="66.44140625" style="43" customWidth="1"/>
    <col min="4" max="4" width="2.5546875" style="43" customWidth="1"/>
    <col min="5" max="5" width="6.44140625" style="43" customWidth="1"/>
    <col min="6" max="6" width="9.109375" style="43" customWidth="1"/>
    <col min="7" max="7" width="10.88671875" style="43" customWidth="1"/>
    <col min="8" max="8" width="9.5546875" style="43" customWidth="1"/>
    <col min="9" max="9" width="18.44140625" style="43" bestFit="1" customWidth="1"/>
    <col min="10" max="10" width="16.6640625" style="43" customWidth="1"/>
    <col min="11" max="16384" width="9.109375" style="43"/>
  </cols>
  <sheetData>
    <row r="1" spans="1:10" ht="20.100000000000001" customHeight="1">
      <c r="A1" s="43"/>
      <c r="B1" s="167"/>
      <c r="G1" s="44" t="s">
        <v>70</v>
      </c>
      <c r="H1" s="44" t="s">
        <v>71</v>
      </c>
      <c r="I1" s="44" t="s">
        <v>228</v>
      </c>
      <c r="J1" s="44" t="s">
        <v>381</v>
      </c>
    </row>
    <row r="2" spans="1:10" ht="27.6">
      <c r="A2" s="43"/>
      <c r="B2" s="167"/>
      <c r="C2" s="45" t="s">
        <v>382</v>
      </c>
    </row>
    <row r="3" spans="1:10" ht="15.75" customHeight="1">
      <c r="A3" s="46">
        <v>1</v>
      </c>
      <c r="B3" s="47" t="s">
        <v>229</v>
      </c>
      <c r="C3" s="167" t="s">
        <v>383</v>
      </c>
      <c r="D3" s="46"/>
      <c r="E3" s="167">
        <f>47+57+27+59</f>
        <v>190</v>
      </c>
      <c r="F3" s="46" t="s">
        <v>77</v>
      </c>
      <c r="G3" s="411">
        <v>0</v>
      </c>
      <c r="H3" s="411">
        <v>0</v>
      </c>
      <c r="I3" s="48">
        <f>E3*G3</f>
        <v>0</v>
      </c>
      <c r="J3" s="48">
        <f>E3*H3</f>
        <v>0</v>
      </c>
    </row>
    <row r="4" spans="1:10" ht="16.5" customHeight="1">
      <c r="A4" s="46"/>
      <c r="B4" s="167"/>
      <c r="C4" s="46"/>
      <c r="D4" s="46"/>
      <c r="E4" s="46"/>
      <c r="F4" s="46"/>
      <c r="G4" s="48"/>
      <c r="H4" s="48"/>
    </row>
    <row r="5" spans="1:10" ht="27.6">
      <c r="A5" s="43"/>
      <c r="B5" s="167"/>
      <c r="C5" s="45" t="s">
        <v>382</v>
      </c>
      <c r="G5" s="48"/>
      <c r="H5" s="48"/>
    </row>
    <row r="6" spans="1:10" ht="14.25" customHeight="1">
      <c r="A6" s="46">
        <f>MAX(A$1:A5)+1</f>
        <v>2</v>
      </c>
      <c r="B6" s="47" t="s">
        <v>229</v>
      </c>
      <c r="C6" s="167" t="s">
        <v>384</v>
      </c>
      <c r="D6" s="46"/>
      <c r="E6" s="167">
        <v>137</v>
      </c>
      <c r="F6" s="46" t="s">
        <v>77</v>
      </c>
      <c r="G6" s="411">
        <v>0</v>
      </c>
      <c r="H6" s="411">
        <v>0</v>
      </c>
      <c r="I6" s="48">
        <f>E6*G6</f>
        <v>0</v>
      </c>
      <c r="J6" s="48">
        <f>E6*H6</f>
        <v>0</v>
      </c>
    </row>
    <row r="7" spans="1:10" ht="14.25" customHeight="1">
      <c r="A7" s="46"/>
      <c r="C7" s="167"/>
      <c r="D7" s="46"/>
      <c r="E7" s="167"/>
      <c r="F7" s="46"/>
      <c r="G7" s="48"/>
      <c r="H7" s="48"/>
    </row>
    <row r="8" spans="1:10" ht="14.25" customHeight="1">
      <c r="A8" s="46">
        <f>MAX(A$1:A7)+1</f>
        <v>3</v>
      </c>
      <c r="B8" s="47" t="s">
        <v>229</v>
      </c>
      <c r="C8" s="167" t="s">
        <v>385</v>
      </c>
      <c r="D8" s="46"/>
      <c r="E8" s="167">
        <f>180+256+285+74+3+3</f>
        <v>801</v>
      </c>
      <c r="F8" s="46" t="s">
        <v>77</v>
      </c>
      <c r="G8" s="411">
        <v>0</v>
      </c>
      <c r="H8" s="411">
        <v>0</v>
      </c>
      <c r="I8" s="48">
        <f>E8*G8</f>
        <v>0</v>
      </c>
      <c r="J8" s="48">
        <f>E8*H8</f>
        <v>0</v>
      </c>
    </row>
    <row r="9" spans="1:10" ht="14.25" customHeight="1">
      <c r="A9" s="46"/>
      <c r="C9" s="167"/>
      <c r="D9" s="46"/>
      <c r="E9" s="167"/>
      <c r="F9" s="46"/>
      <c r="G9" s="48"/>
      <c r="H9" s="48"/>
    </row>
    <row r="10" spans="1:10" ht="14.25" customHeight="1">
      <c r="A10" s="46">
        <f>MAX(A$1:A9)+1</f>
        <v>4</v>
      </c>
      <c r="B10" s="47" t="s">
        <v>229</v>
      </c>
      <c r="C10" s="167" t="s">
        <v>386</v>
      </c>
      <c r="D10" s="46"/>
      <c r="E10" s="167">
        <f>54+3+3+6</f>
        <v>66</v>
      </c>
      <c r="F10" s="46" t="s">
        <v>77</v>
      </c>
      <c r="G10" s="411">
        <v>0</v>
      </c>
      <c r="H10" s="411">
        <v>0</v>
      </c>
      <c r="I10" s="48">
        <f>E10*G10</f>
        <v>0</v>
      </c>
      <c r="J10" s="48">
        <f>E10*H10</f>
        <v>0</v>
      </c>
    </row>
    <row r="11" spans="1:10" ht="14.25" customHeight="1">
      <c r="A11" s="46"/>
      <c r="C11" s="167"/>
      <c r="D11" s="46"/>
      <c r="E11" s="167"/>
      <c r="F11" s="46"/>
      <c r="G11" s="48"/>
      <c r="H11" s="48"/>
    </row>
    <row r="12" spans="1:10" ht="14.25" customHeight="1">
      <c r="A12" s="46">
        <f>MAX(A$1:A11)+1</f>
        <v>5</v>
      </c>
      <c r="B12" s="47" t="s">
        <v>229</v>
      </c>
      <c r="C12" s="167" t="s">
        <v>387</v>
      </c>
      <c r="D12" s="46"/>
      <c r="E12" s="167">
        <v>63</v>
      </c>
      <c r="F12" s="46" t="s">
        <v>77</v>
      </c>
      <c r="G12" s="411">
        <v>0</v>
      </c>
      <c r="H12" s="411">
        <v>0</v>
      </c>
      <c r="I12" s="48">
        <f>E12*G12</f>
        <v>0</v>
      </c>
      <c r="J12" s="48">
        <f>E12*H12</f>
        <v>0</v>
      </c>
    </row>
    <row r="13" spans="1:10" ht="14.25" customHeight="1">
      <c r="A13" s="46"/>
      <c r="C13" s="167"/>
      <c r="D13" s="46"/>
      <c r="E13" s="167"/>
      <c r="F13" s="46"/>
      <c r="G13" s="48"/>
      <c r="H13" s="48"/>
    </row>
    <row r="14" spans="1:10" ht="27.6">
      <c r="A14" s="43"/>
      <c r="B14" s="167"/>
      <c r="C14" s="45" t="s">
        <v>388</v>
      </c>
      <c r="G14" s="48"/>
      <c r="H14" s="48"/>
    </row>
    <row r="15" spans="1:10" ht="14.25" customHeight="1">
      <c r="A15" s="46">
        <f>MAX(A$1:A14)+1</f>
        <v>6</v>
      </c>
      <c r="B15" s="47" t="s">
        <v>229</v>
      </c>
      <c r="C15" s="167" t="s">
        <v>389</v>
      </c>
      <c r="D15" s="46"/>
      <c r="E15" s="167">
        <f>88+46+2*69</f>
        <v>272</v>
      </c>
      <c r="F15" s="46" t="s">
        <v>77</v>
      </c>
      <c r="G15" s="411">
        <v>0</v>
      </c>
      <c r="H15" s="411">
        <v>0</v>
      </c>
      <c r="I15" s="48">
        <f>E15*G15</f>
        <v>0</v>
      </c>
      <c r="J15" s="48">
        <f>E15*H15</f>
        <v>0</v>
      </c>
    </row>
    <row r="16" spans="1:10" ht="14.25" customHeight="1">
      <c r="A16" s="46"/>
      <c r="C16" s="167"/>
      <c r="D16" s="46"/>
      <c r="E16" s="167"/>
      <c r="F16" s="46"/>
      <c r="G16" s="48"/>
      <c r="H16" s="48"/>
    </row>
    <row r="17" spans="1:10" ht="14.25" customHeight="1">
      <c r="A17" s="46">
        <f>MAX(A$1:A16)+1</f>
        <v>7</v>
      </c>
      <c r="B17" s="47" t="s">
        <v>229</v>
      </c>
      <c r="C17" s="167" t="s">
        <v>390</v>
      </c>
      <c r="D17" s="46"/>
      <c r="E17" s="167">
        <v>85</v>
      </c>
      <c r="F17" s="46" t="s">
        <v>77</v>
      </c>
      <c r="G17" s="411">
        <v>0</v>
      </c>
      <c r="H17" s="411">
        <v>0</v>
      </c>
      <c r="I17" s="48">
        <f>E17*G17</f>
        <v>0</v>
      </c>
      <c r="J17" s="48">
        <f>E17*H17</f>
        <v>0</v>
      </c>
    </row>
    <row r="18" spans="1:10" ht="14.25" customHeight="1">
      <c r="A18" s="46"/>
      <c r="C18" s="167"/>
      <c r="D18" s="46"/>
      <c r="E18" s="167"/>
      <c r="F18" s="46"/>
      <c r="G18" s="48"/>
      <c r="H18" s="48"/>
    </row>
    <row r="19" spans="1:10" ht="14.25" customHeight="1">
      <c r="A19" s="46">
        <f>MAX(A$1:A18)+1</f>
        <v>8</v>
      </c>
      <c r="B19" s="47" t="s">
        <v>229</v>
      </c>
      <c r="C19" s="167" t="s">
        <v>391</v>
      </c>
      <c r="D19" s="46"/>
      <c r="E19" s="167">
        <v>14</v>
      </c>
      <c r="F19" s="46" t="s">
        <v>77</v>
      </c>
      <c r="G19" s="411">
        <v>0</v>
      </c>
      <c r="H19" s="411">
        <v>0</v>
      </c>
      <c r="I19" s="48">
        <f>E19*G19</f>
        <v>0</v>
      </c>
      <c r="J19" s="48">
        <f>E19*H19</f>
        <v>0</v>
      </c>
    </row>
    <row r="20" spans="1:10" ht="14.25" customHeight="1">
      <c r="A20" s="46"/>
      <c r="C20" s="167"/>
      <c r="D20" s="46"/>
      <c r="E20" s="167"/>
      <c r="F20" s="46"/>
      <c r="G20" s="48"/>
      <c r="H20" s="48"/>
    </row>
    <row r="21" spans="1:10" ht="14.25" customHeight="1">
      <c r="A21" s="46">
        <f>MAX(A$1:A20)+1</f>
        <v>9</v>
      </c>
      <c r="B21" s="47" t="s">
        <v>229</v>
      </c>
      <c r="C21" s="167" t="s">
        <v>392</v>
      </c>
      <c r="D21" s="46"/>
      <c r="E21" s="167">
        <v>48</v>
      </c>
      <c r="F21" s="46" t="s">
        <v>77</v>
      </c>
      <c r="G21" s="411">
        <v>0</v>
      </c>
      <c r="H21" s="411">
        <v>0</v>
      </c>
      <c r="I21" s="48">
        <f>E21*G21</f>
        <v>0</v>
      </c>
      <c r="J21" s="48">
        <f>E21*H21</f>
        <v>0</v>
      </c>
    </row>
    <row r="22" spans="1:10" ht="14.25" customHeight="1">
      <c r="A22" s="46"/>
      <c r="C22" s="167"/>
      <c r="D22" s="46"/>
      <c r="E22" s="167"/>
      <c r="F22" s="46"/>
      <c r="G22" s="48"/>
      <c r="H22" s="48"/>
    </row>
    <row r="23" spans="1:10" ht="27.6">
      <c r="A23" s="43"/>
      <c r="B23" s="167"/>
      <c r="C23" s="168" t="s">
        <v>393</v>
      </c>
      <c r="G23" s="48"/>
      <c r="H23" s="48"/>
    </row>
    <row r="24" spans="1:10" ht="14.4">
      <c r="A24" s="46">
        <f>MAX(A$1:A23)+1</f>
        <v>10</v>
      </c>
      <c r="B24" s="49" t="s">
        <v>229</v>
      </c>
      <c r="C24" s="50" t="s">
        <v>230</v>
      </c>
      <c r="D24" s="50"/>
      <c r="E24" s="50">
        <v>4</v>
      </c>
      <c r="F24" s="45" t="s">
        <v>25</v>
      </c>
      <c r="G24" s="411">
        <v>0</v>
      </c>
      <c r="H24" s="411">
        <v>0</v>
      </c>
      <c r="I24" s="48">
        <f>E24*G24</f>
        <v>0</v>
      </c>
      <c r="J24" s="48">
        <f>E24*H24</f>
        <v>0</v>
      </c>
    </row>
    <row r="25" spans="1:10">
      <c r="A25" s="43"/>
      <c r="B25" s="167"/>
      <c r="C25" s="168"/>
      <c r="G25" s="48"/>
      <c r="H25" s="48"/>
    </row>
    <row r="26" spans="1:10" ht="14.4">
      <c r="A26" s="46">
        <f>MAX(A$1:A25)+1</f>
        <v>11</v>
      </c>
      <c r="B26" s="49" t="s">
        <v>229</v>
      </c>
      <c r="C26" s="50" t="s">
        <v>394</v>
      </c>
      <c r="D26" s="50"/>
      <c r="E26" s="50">
        <v>6</v>
      </c>
      <c r="F26" s="45" t="s">
        <v>25</v>
      </c>
      <c r="G26" s="411">
        <v>0</v>
      </c>
      <c r="H26" s="411">
        <v>0</v>
      </c>
      <c r="I26" s="48">
        <f>E26*G26</f>
        <v>0</v>
      </c>
      <c r="J26" s="48">
        <f>E26*H26</f>
        <v>0</v>
      </c>
    </row>
    <row r="27" spans="1:10">
      <c r="A27" s="43"/>
      <c r="B27" s="51"/>
      <c r="C27" s="45"/>
      <c r="D27" s="45"/>
      <c r="E27" s="45"/>
      <c r="F27" s="45"/>
      <c r="G27" s="48"/>
      <c r="H27" s="48"/>
    </row>
    <row r="28" spans="1:10" ht="14.4">
      <c r="A28" s="46">
        <f>MAX(A$1:A27)+1</f>
        <v>12</v>
      </c>
      <c r="B28" s="49" t="s">
        <v>229</v>
      </c>
      <c r="C28" s="50" t="s">
        <v>231</v>
      </c>
      <c r="D28" s="50"/>
      <c r="E28" s="50">
        <v>20</v>
      </c>
      <c r="F28" s="45" t="s">
        <v>25</v>
      </c>
      <c r="G28" s="411">
        <v>0</v>
      </c>
      <c r="H28" s="411">
        <v>0</v>
      </c>
      <c r="I28" s="48">
        <f>E28*G28</f>
        <v>0</v>
      </c>
      <c r="J28" s="48">
        <f>E28*H28</f>
        <v>0</v>
      </c>
    </row>
    <row r="29" spans="1:10">
      <c r="A29" s="46"/>
      <c r="B29" s="49"/>
      <c r="C29" s="50"/>
      <c r="D29" s="50"/>
      <c r="E29" s="50"/>
      <c r="F29" s="45"/>
      <c r="G29" s="48"/>
      <c r="H29" s="48"/>
    </row>
    <row r="30" spans="1:10" ht="14.4">
      <c r="A30" s="46">
        <f>MAX(A$1:A29)+1</f>
        <v>13</v>
      </c>
      <c r="B30" s="49" t="s">
        <v>229</v>
      </c>
      <c r="C30" s="50" t="s">
        <v>232</v>
      </c>
      <c r="D30" s="50"/>
      <c r="E30" s="50">
        <v>17</v>
      </c>
      <c r="F30" s="45" t="s">
        <v>25</v>
      </c>
      <c r="G30" s="411">
        <v>0</v>
      </c>
      <c r="H30" s="411">
        <v>0</v>
      </c>
      <c r="I30" s="48">
        <f>E30*G30</f>
        <v>0</v>
      </c>
      <c r="J30" s="48">
        <f>E30*H30</f>
        <v>0</v>
      </c>
    </row>
    <row r="31" spans="1:10">
      <c r="A31" s="46"/>
      <c r="B31" s="49"/>
      <c r="C31" s="50"/>
      <c r="D31" s="50"/>
      <c r="E31" s="50"/>
      <c r="F31" s="45"/>
      <c r="G31" s="48"/>
      <c r="H31" s="48"/>
    </row>
    <row r="32" spans="1:10" ht="14.4">
      <c r="A32" s="46">
        <f>MAX(A$1:A31)+1</f>
        <v>14</v>
      </c>
      <c r="B32" s="49" t="s">
        <v>229</v>
      </c>
      <c r="C32" s="50" t="s">
        <v>395</v>
      </c>
      <c r="D32" s="50"/>
      <c r="E32" s="50">
        <v>5</v>
      </c>
      <c r="F32" s="45" t="s">
        <v>25</v>
      </c>
      <c r="G32" s="411">
        <v>0</v>
      </c>
      <c r="H32" s="411">
        <v>0</v>
      </c>
      <c r="I32" s="48">
        <f>E32*G32</f>
        <v>0</v>
      </c>
      <c r="J32" s="48">
        <f>E32*H32</f>
        <v>0</v>
      </c>
    </row>
    <row r="33" spans="1:10">
      <c r="A33" s="46"/>
      <c r="B33" s="49"/>
      <c r="C33" s="50"/>
      <c r="D33" s="50"/>
      <c r="E33" s="50"/>
      <c r="F33" s="45"/>
      <c r="G33" s="48"/>
      <c r="H33" s="48"/>
    </row>
    <row r="34" spans="1:10" ht="14.4">
      <c r="A34" s="46">
        <f>MAX(A$1:A33)+1</f>
        <v>15</v>
      </c>
      <c r="B34" s="49" t="s">
        <v>229</v>
      </c>
      <c r="C34" s="50" t="s">
        <v>396</v>
      </c>
      <c r="D34" s="50"/>
      <c r="E34" s="50">
        <f>3+4</f>
        <v>7</v>
      </c>
      <c r="F34" s="45" t="s">
        <v>25</v>
      </c>
      <c r="G34" s="411">
        <v>0</v>
      </c>
      <c r="H34" s="411">
        <v>0</v>
      </c>
      <c r="I34" s="48">
        <f>E34*G34</f>
        <v>0</v>
      </c>
      <c r="J34" s="48">
        <f>E34*H34</f>
        <v>0</v>
      </c>
    </row>
    <row r="35" spans="1:10">
      <c r="A35" s="46"/>
      <c r="B35" s="49"/>
      <c r="C35" s="50"/>
      <c r="D35" s="50"/>
      <c r="E35" s="50"/>
      <c r="F35" s="45"/>
      <c r="G35" s="48"/>
      <c r="H35" s="48"/>
    </row>
    <row r="36" spans="1:10" ht="27.6">
      <c r="A36" s="43"/>
      <c r="B36" s="167"/>
      <c r="C36" s="169" t="s">
        <v>397</v>
      </c>
      <c r="G36" s="48"/>
      <c r="H36" s="48"/>
    </row>
    <row r="37" spans="1:10" ht="14.4">
      <c r="A37" s="46">
        <f>MAX(A$1:A36)+1</f>
        <v>16</v>
      </c>
      <c r="B37" s="49" t="s">
        <v>229</v>
      </c>
      <c r="C37" s="50" t="s">
        <v>233</v>
      </c>
      <c r="D37" s="50"/>
      <c r="E37" s="50">
        <v>8</v>
      </c>
      <c r="F37" s="45" t="s">
        <v>25</v>
      </c>
      <c r="G37" s="411">
        <v>0</v>
      </c>
      <c r="H37" s="411">
        <v>0</v>
      </c>
      <c r="I37" s="48">
        <f>E37*G37</f>
        <v>0</v>
      </c>
      <c r="J37" s="48">
        <f>E37*H37</f>
        <v>0</v>
      </c>
    </row>
    <row r="38" spans="1:10">
      <c r="A38" s="43"/>
      <c r="B38" s="167"/>
      <c r="G38" s="48"/>
      <c r="H38" s="48"/>
    </row>
    <row r="39" spans="1:10">
      <c r="A39" s="43"/>
      <c r="B39" s="167"/>
      <c r="C39" s="169" t="s">
        <v>398</v>
      </c>
      <c r="G39" s="48"/>
      <c r="H39" s="48"/>
    </row>
    <row r="40" spans="1:10" ht="14.4">
      <c r="A40" s="46">
        <f>MAX(A$1:A39)+1</f>
        <v>17</v>
      </c>
      <c r="B40" s="49" t="s">
        <v>229</v>
      </c>
      <c r="C40" s="50" t="s">
        <v>399</v>
      </c>
      <c r="D40" s="50"/>
      <c r="E40" s="50">
        <v>1</v>
      </c>
      <c r="F40" s="45" t="s">
        <v>25</v>
      </c>
      <c r="G40" s="411">
        <v>0</v>
      </c>
      <c r="H40" s="411">
        <v>0</v>
      </c>
      <c r="I40" s="48">
        <f>E40*G40</f>
        <v>0</v>
      </c>
      <c r="J40" s="48">
        <f>E40*H40</f>
        <v>0</v>
      </c>
    </row>
    <row r="41" spans="1:10">
      <c r="A41" s="43"/>
      <c r="B41" s="167"/>
      <c r="G41" s="48"/>
      <c r="H41" s="48"/>
    </row>
    <row r="42" spans="1:10">
      <c r="A42" s="43"/>
      <c r="B42" s="167"/>
      <c r="C42" s="169" t="s">
        <v>400</v>
      </c>
      <c r="G42" s="48"/>
      <c r="H42" s="48"/>
    </row>
    <row r="43" spans="1:10" ht="14.4">
      <c r="A43" s="46">
        <f>MAX(A$1:A42)+1</f>
        <v>18</v>
      </c>
      <c r="B43" s="49" t="s">
        <v>229</v>
      </c>
      <c r="C43" s="50" t="s">
        <v>401</v>
      </c>
      <c r="D43" s="50"/>
      <c r="E43" s="50">
        <v>10</v>
      </c>
      <c r="F43" s="45" t="s">
        <v>25</v>
      </c>
      <c r="G43" s="411">
        <v>0</v>
      </c>
      <c r="H43" s="411">
        <v>0</v>
      </c>
      <c r="I43" s="48">
        <f>E43*G43</f>
        <v>0</v>
      </c>
      <c r="J43" s="48">
        <f>E43*H43</f>
        <v>0</v>
      </c>
    </row>
    <row r="44" spans="1:10">
      <c r="A44" s="43"/>
      <c r="B44" s="167"/>
      <c r="G44" s="48"/>
      <c r="H44" s="48"/>
    </row>
    <row r="45" spans="1:10">
      <c r="A45" s="43"/>
      <c r="B45" s="167"/>
      <c r="C45" s="169" t="s">
        <v>402</v>
      </c>
      <c r="G45" s="48"/>
      <c r="H45" s="48"/>
    </row>
    <row r="46" spans="1:10" ht="14.4">
      <c r="A46" s="46">
        <f>MAX(A$1:A45)+1</f>
        <v>19</v>
      </c>
      <c r="B46" s="49" t="s">
        <v>229</v>
      </c>
      <c r="C46" s="50" t="s">
        <v>396</v>
      </c>
      <c r="D46" s="50"/>
      <c r="E46" s="50">
        <v>2</v>
      </c>
      <c r="F46" s="45" t="s">
        <v>25</v>
      </c>
      <c r="G46" s="411">
        <v>0</v>
      </c>
      <c r="H46" s="411">
        <v>0</v>
      </c>
      <c r="I46" s="48">
        <f>E46*G46</f>
        <v>0</v>
      </c>
      <c r="J46" s="48">
        <f>E46*H46</f>
        <v>0</v>
      </c>
    </row>
    <row r="47" spans="1:10">
      <c r="A47" s="43"/>
      <c r="B47" s="167"/>
      <c r="G47" s="48"/>
      <c r="H47" s="48"/>
    </row>
    <row r="48" spans="1:10" ht="41.4">
      <c r="A48" s="43"/>
      <c r="B48" s="167"/>
      <c r="C48" s="169" t="s">
        <v>403</v>
      </c>
      <c r="G48" s="48"/>
      <c r="H48" s="48"/>
    </row>
    <row r="49" spans="1:10" ht="14.4">
      <c r="A49" s="46">
        <f>MAX(A$1:A48)+1</f>
        <v>20</v>
      </c>
      <c r="B49" s="49" t="s">
        <v>229</v>
      </c>
      <c r="C49" s="50" t="s">
        <v>404</v>
      </c>
      <c r="D49" s="50"/>
      <c r="E49" s="50">
        <v>6</v>
      </c>
      <c r="F49" s="45" t="s">
        <v>25</v>
      </c>
      <c r="G49" s="411">
        <v>0</v>
      </c>
      <c r="H49" s="411">
        <v>0</v>
      </c>
      <c r="I49" s="48">
        <f>E49*G49</f>
        <v>0</v>
      </c>
      <c r="J49" s="48">
        <f>E49*H49</f>
        <v>0</v>
      </c>
    </row>
    <row r="50" spans="1:10">
      <c r="A50" s="43"/>
      <c r="B50" s="167"/>
      <c r="G50" s="48"/>
      <c r="H50" s="48"/>
    </row>
    <row r="51" spans="1:10" ht="27.6">
      <c r="A51" s="43"/>
      <c r="B51" s="167"/>
      <c r="C51" s="168" t="s">
        <v>405</v>
      </c>
      <c r="G51" s="48"/>
      <c r="H51" s="48"/>
    </row>
    <row r="52" spans="1:10" ht="14.4">
      <c r="A52" s="46">
        <f>MAX(A$1:A51)+1</f>
        <v>21</v>
      </c>
      <c r="B52" s="49" t="s">
        <v>229</v>
      </c>
      <c r="C52" s="50"/>
      <c r="D52" s="50"/>
      <c r="E52" s="50">
        <v>12</v>
      </c>
      <c r="F52" s="45" t="s">
        <v>25</v>
      </c>
      <c r="G52" s="411">
        <v>0</v>
      </c>
      <c r="H52" s="411">
        <v>0</v>
      </c>
      <c r="I52" s="48">
        <f>E52*G52</f>
        <v>0</v>
      </c>
      <c r="J52" s="48">
        <f>E52*H52</f>
        <v>0</v>
      </c>
    </row>
    <row r="53" spans="1:10">
      <c r="A53" s="46"/>
      <c r="B53" s="49"/>
      <c r="C53" s="50"/>
      <c r="D53" s="50"/>
      <c r="E53" s="50"/>
      <c r="F53" s="45"/>
      <c r="G53" s="48"/>
      <c r="H53" s="48"/>
    </row>
    <row r="54" spans="1:10" ht="27.6">
      <c r="A54" s="43"/>
      <c r="B54" s="167"/>
      <c r="C54" s="169" t="s">
        <v>406</v>
      </c>
      <c r="G54" s="48"/>
      <c r="H54" s="48"/>
    </row>
    <row r="55" spans="1:10" ht="14.4">
      <c r="A55" s="46">
        <f>MAX(A$1:A54)+1</f>
        <v>22</v>
      </c>
      <c r="B55" s="49" t="s">
        <v>229</v>
      </c>
      <c r="C55" s="50" t="s">
        <v>404</v>
      </c>
      <c r="D55" s="50"/>
      <c r="E55" s="50">
        <v>4</v>
      </c>
      <c r="F55" s="45" t="s">
        <v>25</v>
      </c>
      <c r="G55" s="411">
        <v>0</v>
      </c>
      <c r="H55" s="411">
        <v>0</v>
      </c>
      <c r="I55" s="48">
        <f>E55*G55</f>
        <v>0</v>
      </c>
      <c r="J55" s="48">
        <f>E55*H55</f>
        <v>0</v>
      </c>
    </row>
    <row r="56" spans="1:10">
      <c r="A56" s="46"/>
      <c r="B56" s="49"/>
      <c r="C56" s="50"/>
      <c r="D56" s="50"/>
      <c r="E56" s="50"/>
      <c r="F56" s="45"/>
      <c r="G56" s="48"/>
      <c r="H56" s="48"/>
    </row>
    <row r="57" spans="1:10">
      <c r="A57" s="43"/>
      <c r="B57" s="167"/>
      <c r="C57" s="169" t="s">
        <v>407</v>
      </c>
      <c r="G57" s="48"/>
      <c r="H57" s="48"/>
    </row>
    <row r="58" spans="1:10">
      <c r="A58" s="43"/>
      <c r="B58" s="167"/>
      <c r="C58" s="168" t="s">
        <v>408</v>
      </c>
      <c r="G58" s="48"/>
      <c r="H58" s="48"/>
    </row>
    <row r="59" spans="1:10" ht="14.4">
      <c r="A59" s="46">
        <f>MAX(A$1:A58)+1</f>
        <v>23</v>
      </c>
      <c r="B59" s="49" t="s">
        <v>229</v>
      </c>
      <c r="C59" s="50" t="s">
        <v>409</v>
      </c>
      <c r="D59" s="50"/>
      <c r="E59" s="50">
        <v>2</v>
      </c>
      <c r="F59" s="45" t="s">
        <v>25</v>
      </c>
      <c r="G59" s="411">
        <v>0</v>
      </c>
      <c r="H59" s="411">
        <v>0</v>
      </c>
      <c r="I59" s="48">
        <f>E59*G59</f>
        <v>0</v>
      </c>
      <c r="J59" s="48">
        <f>E59*H59</f>
        <v>0</v>
      </c>
    </row>
    <row r="60" spans="1:10">
      <c r="A60" s="43"/>
      <c r="B60" s="50"/>
      <c r="C60" s="50"/>
      <c r="D60" s="50"/>
      <c r="G60" s="48"/>
      <c r="H60" s="48"/>
    </row>
    <row r="61" spans="1:10" ht="14.4">
      <c r="A61" s="46">
        <f>MAX(A$1:A60)+1</f>
        <v>24</v>
      </c>
      <c r="B61" s="49" t="s">
        <v>229</v>
      </c>
      <c r="C61" s="50" t="s">
        <v>410</v>
      </c>
      <c r="D61" s="50"/>
      <c r="E61" s="50">
        <v>10</v>
      </c>
      <c r="F61" s="45" t="s">
        <v>25</v>
      </c>
      <c r="G61" s="411">
        <v>0</v>
      </c>
      <c r="H61" s="411">
        <v>0</v>
      </c>
      <c r="I61" s="48">
        <f>E61*G61</f>
        <v>0</v>
      </c>
      <c r="J61" s="48">
        <f>E61*H61</f>
        <v>0</v>
      </c>
    </row>
    <row r="62" spans="1:10">
      <c r="A62" s="43"/>
      <c r="B62" s="50"/>
      <c r="C62" s="50"/>
      <c r="D62" s="50"/>
      <c r="G62" s="48"/>
      <c r="H62" s="48"/>
    </row>
    <row r="63" spans="1:10" ht="14.4">
      <c r="A63" s="46">
        <f>MAX(A$1:A60)+1</f>
        <v>24</v>
      </c>
      <c r="B63" s="49" t="s">
        <v>229</v>
      </c>
      <c r="C63" s="50" t="s">
        <v>411</v>
      </c>
      <c r="D63" s="50"/>
      <c r="E63" s="50">
        <v>2</v>
      </c>
      <c r="F63" s="45" t="s">
        <v>25</v>
      </c>
      <c r="G63" s="411">
        <v>0</v>
      </c>
      <c r="H63" s="411">
        <v>0</v>
      </c>
      <c r="I63" s="48">
        <f>E63*G63</f>
        <v>0</v>
      </c>
      <c r="J63" s="48">
        <f>E63*H63</f>
        <v>0</v>
      </c>
    </row>
    <row r="64" spans="1:10">
      <c r="A64" s="43"/>
      <c r="B64" s="50"/>
      <c r="C64" s="50"/>
      <c r="D64" s="50"/>
      <c r="G64" s="48"/>
      <c r="H64" s="48"/>
    </row>
    <row r="65" spans="1:10" ht="69">
      <c r="A65" s="46"/>
      <c r="B65" s="167"/>
      <c r="C65" s="52" t="s">
        <v>412</v>
      </c>
      <c r="D65" s="46"/>
      <c r="E65" s="46"/>
      <c r="F65" s="46"/>
      <c r="G65" s="48"/>
      <c r="H65" s="48"/>
    </row>
    <row r="66" spans="1:10" ht="14.4">
      <c r="A66" s="46">
        <f>MAX(A$1:A65)+1</f>
        <v>25</v>
      </c>
      <c r="B66" s="49" t="s">
        <v>229</v>
      </c>
      <c r="C66" s="51" t="s">
        <v>413</v>
      </c>
      <c r="D66" s="51"/>
      <c r="E66" s="51">
        <v>1</v>
      </c>
      <c r="F66" s="45" t="s">
        <v>25</v>
      </c>
      <c r="G66" s="411">
        <v>0</v>
      </c>
      <c r="H66" s="411">
        <v>0</v>
      </c>
      <c r="I66" s="48">
        <f>G66*E66</f>
        <v>0</v>
      </c>
      <c r="J66" s="48">
        <f>E66*H66</f>
        <v>0</v>
      </c>
    </row>
    <row r="67" spans="1:10">
      <c r="A67" s="46"/>
      <c r="B67" s="49"/>
      <c r="C67" s="51"/>
      <c r="D67" s="51"/>
      <c r="E67" s="51"/>
      <c r="F67" s="45"/>
      <c r="G67" s="48"/>
      <c r="H67" s="48"/>
    </row>
    <row r="68" spans="1:10" ht="44.25" customHeight="1">
      <c r="A68" s="46"/>
      <c r="B68" s="167"/>
      <c r="C68" s="170" t="s">
        <v>414</v>
      </c>
      <c r="D68" s="46"/>
      <c r="E68" s="46"/>
      <c r="F68" s="46"/>
      <c r="G68" s="48"/>
      <c r="H68" s="48"/>
    </row>
    <row r="69" spans="1:10" ht="14.4">
      <c r="A69" s="46">
        <f>MAX(A$10:A68)+1</f>
        <v>26</v>
      </c>
      <c r="B69" s="49" t="s">
        <v>229</v>
      </c>
      <c r="C69" s="51"/>
      <c r="D69" s="51"/>
      <c r="E69" s="51">
        <v>1</v>
      </c>
      <c r="F69" s="45" t="s">
        <v>25</v>
      </c>
      <c r="G69" s="411">
        <v>0</v>
      </c>
      <c r="H69" s="411">
        <v>0</v>
      </c>
      <c r="I69" s="48">
        <f>E69*G69</f>
        <v>0</v>
      </c>
      <c r="J69" s="48">
        <f>E69*H69</f>
        <v>0</v>
      </c>
    </row>
    <row r="70" spans="1:10">
      <c r="A70" s="46"/>
      <c r="B70" s="49"/>
      <c r="C70" s="51"/>
      <c r="D70" s="51"/>
      <c r="E70" s="51"/>
      <c r="F70" s="45"/>
      <c r="G70" s="48"/>
      <c r="H70" s="48"/>
    </row>
    <row r="71" spans="1:10" ht="27.6">
      <c r="A71" s="46"/>
      <c r="B71" s="167"/>
      <c r="C71" s="169" t="s">
        <v>415</v>
      </c>
      <c r="D71" s="46"/>
      <c r="E71" s="46"/>
      <c r="F71" s="46"/>
      <c r="G71" s="48"/>
      <c r="H71" s="48"/>
    </row>
    <row r="72" spans="1:10" ht="14.4">
      <c r="A72" s="46">
        <f>MAX(A$10:A71)+1</f>
        <v>27</v>
      </c>
      <c r="B72" s="49" t="s">
        <v>229</v>
      </c>
      <c r="C72" s="168"/>
      <c r="D72" s="51"/>
      <c r="E72" s="51">
        <f>E69</f>
        <v>1</v>
      </c>
      <c r="F72" s="45" t="s">
        <v>25</v>
      </c>
      <c r="G72" s="411">
        <v>0</v>
      </c>
      <c r="H72" s="411">
        <v>0</v>
      </c>
      <c r="I72" s="48">
        <f>E72*G72</f>
        <v>0</v>
      </c>
      <c r="J72" s="48">
        <f>E72*H72</f>
        <v>0</v>
      </c>
    </row>
    <row r="73" spans="1:10">
      <c r="A73" s="46"/>
      <c r="B73" s="167"/>
      <c r="C73" s="46"/>
      <c r="D73" s="46"/>
      <c r="E73" s="46"/>
      <c r="F73" s="46"/>
      <c r="G73" s="48"/>
      <c r="H73" s="48"/>
    </row>
    <row r="74" spans="1:10">
      <c r="A74" s="46"/>
      <c r="B74" s="167"/>
      <c r="C74" s="171" t="s">
        <v>416</v>
      </c>
      <c r="D74" s="46"/>
      <c r="E74" s="46"/>
      <c r="F74" s="46"/>
      <c r="G74" s="48"/>
      <c r="H74" s="48"/>
    </row>
    <row r="75" spans="1:10" ht="14.4">
      <c r="A75" s="46">
        <f>MAX(A$10:A74)+1</f>
        <v>28</v>
      </c>
      <c r="B75" s="49" t="s">
        <v>229</v>
      </c>
      <c r="C75" s="168"/>
      <c r="D75" s="51"/>
      <c r="E75" s="51">
        <f>E72</f>
        <v>1</v>
      </c>
      <c r="F75" s="45" t="s">
        <v>25</v>
      </c>
      <c r="G75" s="411">
        <v>0</v>
      </c>
      <c r="H75" s="411">
        <v>0</v>
      </c>
      <c r="I75" s="48">
        <f>E75*G75</f>
        <v>0</v>
      </c>
      <c r="J75" s="48">
        <f>E75*H75</f>
        <v>0</v>
      </c>
    </row>
    <row r="76" spans="1:10">
      <c r="A76" s="46"/>
      <c r="B76" s="167"/>
      <c r="C76" s="46"/>
      <c r="D76" s="46"/>
      <c r="E76" s="46"/>
      <c r="F76" s="46"/>
      <c r="G76" s="48"/>
      <c r="H76" s="48"/>
    </row>
    <row r="77" spans="1:10" ht="87" customHeight="1">
      <c r="A77" s="46"/>
      <c r="B77" s="167"/>
      <c r="C77" s="169" t="s">
        <v>417</v>
      </c>
      <c r="D77" s="46"/>
      <c r="E77" s="46"/>
      <c r="F77" s="46"/>
      <c r="G77" s="48"/>
      <c r="H77" s="48"/>
    </row>
    <row r="78" spans="1:10">
      <c r="A78" s="46"/>
      <c r="B78" s="167"/>
      <c r="C78" s="169" t="s">
        <v>418</v>
      </c>
      <c r="D78" s="46"/>
      <c r="E78" s="46"/>
      <c r="F78" s="46"/>
      <c r="G78" s="48"/>
      <c r="H78" s="48"/>
    </row>
    <row r="79" spans="1:10" ht="14.4">
      <c r="A79" s="46">
        <f>MAX(A$1:A78)+1</f>
        <v>29</v>
      </c>
      <c r="B79" s="49" t="s">
        <v>229</v>
      </c>
      <c r="C79" s="45" t="s">
        <v>419</v>
      </c>
      <c r="D79" s="45"/>
      <c r="E79" s="51">
        <v>1</v>
      </c>
      <c r="F79" s="45" t="s">
        <v>25</v>
      </c>
      <c r="G79" s="411">
        <v>0</v>
      </c>
      <c r="H79" s="411">
        <v>0</v>
      </c>
      <c r="I79" s="48">
        <f>E79*G79</f>
        <v>0</v>
      </c>
      <c r="J79" s="48">
        <f>E79*H79</f>
        <v>0</v>
      </c>
    </row>
    <row r="80" spans="1:10">
      <c r="A80" s="46"/>
      <c r="B80" s="49"/>
      <c r="C80" s="45"/>
      <c r="D80" s="45"/>
      <c r="E80" s="51"/>
      <c r="F80" s="45"/>
      <c r="G80" s="48"/>
      <c r="H80" s="48"/>
    </row>
    <row r="81" spans="1:10" ht="14.4">
      <c r="A81" s="46">
        <f>MAX(A$1:A80)+1</f>
        <v>30</v>
      </c>
      <c r="B81" s="49" t="s">
        <v>229</v>
      </c>
      <c r="C81" s="45" t="s">
        <v>420</v>
      </c>
      <c r="D81" s="45"/>
      <c r="E81" s="51">
        <v>1</v>
      </c>
      <c r="F81" s="45" t="s">
        <v>25</v>
      </c>
      <c r="G81" s="411">
        <v>0</v>
      </c>
      <c r="H81" s="411">
        <v>0</v>
      </c>
      <c r="I81" s="48">
        <f>E81*G81</f>
        <v>0</v>
      </c>
      <c r="J81" s="48">
        <f>E81*H81</f>
        <v>0</v>
      </c>
    </row>
    <row r="82" spans="1:10">
      <c r="A82" s="46"/>
      <c r="B82" s="49"/>
      <c r="C82" s="45"/>
      <c r="D82" s="45"/>
      <c r="E82" s="51"/>
      <c r="F82" s="45"/>
      <c r="G82" s="48"/>
      <c r="H82" s="48"/>
    </row>
    <row r="83" spans="1:10">
      <c r="A83" s="46"/>
      <c r="B83" s="167"/>
      <c r="C83" s="169" t="s">
        <v>421</v>
      </c>
      <c r="D83" s="46"/>
      <c r="E83" s="46"/>
      <c r="F83" s="46"/>
      <c r="G83" s="48"/>
      <c r="H83" s="48"/>
    </row>
    <row r="84" spans="1:10" ht="14.4">
      <c r="A84" s="46">
        <f>MAX(A$1:A83)+1</f>
        <v>31</v>
      </c>
      <c r="B84" s="49" t="s">
        <v>229</v>
      </c>
      <c r="C84" s="45" t="s">
        <v>420</v>
      </c>
      <c r="D84" s="45"/>
      <c r="E84" s="51">
        <v>1</v>
      </c>
      <c r="F84" s="45" t="s">
        <v>25</v>
      </c>
      <c r="G84" s="411">
        <v>0</v>
      </c>
      <c r="H84" s="411">
        <v>0</v>
      </c>
      <c r="I84" s="48">
        <f>E84*G84</f>
        <v>0</v>
      </c>
      <c r="J84" s="48">
        <f>E84*H84</f>
        <v>0</v>
      </c>
    </row>
    <row r="85" spans="1:10">
      <c r="A85" s="46"/>
      <c r="B85" s="49"/>
      <c r="C85" s="45"/>
      <c r="D85" s="45"/>
      <c r="E85" s="51"/>
      <c r="F85" s="45"/>
      <c r="G85" s="48"/>
      <c r="H85" s="48"/>
    </row>
    <row r="86" spans="1:10" ht="14.4">
      <c r="A86" s="46">
        <f>MAX(A$1:A85)+1</f>
        <v>32</v>
      </c>
      <c r="B86" s="49" t="s">
        <v>229</v>
      </c>
      <c r="C86" s="45" t="s">
        <v>422</v>
      </c>
      <c r="D86" s="45"/>
      <c r="E86" s="51">
        <v>1</v>
      </c>
      <c r="F86" s="45" t="s">
        <v>25</v>
      </c>
      <c r="G86" s="411">
        <v>0</v>
      </c>
      <c r="H86" s="411">
        <v>0</v>
      </c>
      <c r="I86" s="48">
        <f>E86*G86</f>
        <v>0</v>
      </c>
      <c r="J86" s="48">
        <f>E86*H86</f>
        <v>0</v>
      </c>
    </row>
    <row r="87" spans="1:10">
      <c r="A87" s="46"/>
      <c r="B87" s="49"/>
      <c r="C87" s="45"/>
      <c r="D87" s="45"/>
      <c r="E87" s="51"/>
      <c r="F87" s="45"/>
      <c r="G87" s="48"/>
      <c r="H87" s="48"/>
    </row>
    <row r="88" spans="1:10" ht="14.4">
      <c r="A88" s="46">
        <f>MAX(A$1:A87)+1</f>
        <v>33</v>
      </c>
      <c r="B88" s="49" t="s">
        <v>229</v>
      </c>
      <c r="C88" s="45" t="s">
        <v>423</v>
      </c>
      <c r="D88" s="45"/>
      <c r="E88" s="51">
        <v>2</v>
      </c>
      <c r="F88" s="45" t="s">
        <v>25</v>
      </c>
      <c r="G88" s="411">
        <v>0</v>
      </c>
      <c r="H88" s="411">
        <v>0</v>
      </c>
      <c r="I88" s="48">
        <f>E88*G88</f>
        <v>0</v>
      </c>
      <c r="J88" s="48">
        <f>E88*H88</f>
        <v>0</v>
      </c>
    </row>
    <row r="89" spans="1:10">
      <c r="A89" s="46"/>
      <c r="B89" s="49"/>
      <c r="C89" s="45"/>
      <c r="D89" s="45"/>
      <c r="E89" s="51"/>
      <c r="F89" s="45"/>
      <c r="G89" s="48"/>
      <c r="H89" s="48"/>
    </row>
    <row r="90" spans="1:10">
      <c r="A90" s="46"/>
      <c r="B90" s="49"/>
      <c r="C90" s="53" t="s">
        <v>424</v>
      </c>
      <c r="D90" s="45"/>
      <c r="E90" s="51"/>
      <c r="F90" s="45"/>
      <c r="G90" s="48"/>
      <c r="H90" s="48"/>
    </row>
    <row r="91" spans="1:10">
      <c r="A91" s="46"/>
      <c r="B91" s="49"/>
      <c r="C91" s="45" t="s">
        <v>425</v>
      </c>
      <c r="D91" s="45"/>
      <c r="E91" s="51"/>
      <c r="F91" s="45"/>
      <c r="G91" s="48"/>
      <c r="H91" s="48"/>
    </row>
    <row r="92" spans="1:10">
      <c r="A92" s="46"/>
      <c r="B92" s="49"/>
      <c r="C92" s="45" t="s">
        <v>426</v>
      </c>
      <c r="D92" s="45"/>
      <c r="E92" s="51"/>
      <c r="F92" s="45"/>
      <c r="G92" s="48"/>
      <c r="H92" s="48"/>
    </row>
    <row r="93" spans="1:10">
      <c r="A93" s="46"/>
      <c r="B93" s="49"/>
      <c r="C93" s="45" t="s">
        <v>427</v>
      </c>
      <c r="D93" s="45"/>
      <c r="E93" s="51"/>
      <c r="F93" s="45"/>
      <c r="G93" s="48"/>
      <c r="H93" s="48"/>
    </row>
    <row r="94" spans="1:10" ht="14.4">
      <c r="A94" s="46">
        <f>MAX(A$1:A93)+1</f>
        <v>34</v>
      </c>
      <c r="B94" s="49" t="s">
        <v>229</v>
      </c>
      <c r="C94" s="45"/>
      <c r="D94" s="45"/>
      <c r="E94" s="51">
        <v>2</v>
      </c>
      <c r="F94" s="45" t="s">
        <v>25</v>
      </c>
      <c r="G94" s="411">
        <v>0</v>
      </c>
      <c r="H94" s="411">
        <v>0</v>
      </c>
      <c r="I94" s="48">
        <f>E94*G94</f>
        <v>0</v>
      </c>
      <c r="J94" s="48">
        <f>E94*H94</f>
        <v>0</v>
      </c>
    </row>
    <row r="95" spans="1:10">
      <c r="A95" s="46"/>
      <c r="B95" s="51"/>
      <c r="C95" s="45"/>
      <c r="D95" s="45"/>
      <c r="E95" s="45"/>
      <c r="F95" s="45"/>
      <c r="G95" s="48"/>
      <c r="H95" s="48"/>
    </row>
    <row r="96" spans="1:10">
      <c r="A96" s="46"/>
      <c r="B96" s="49"/>
      <c r="C96" s="169" t="s">
        <v>428</v>
      </c>
      <c r="D96" s="51"/>
      <c r="E96" s="51"/>
      <c r="F96" s="45"/>
      <c r="G96" s="48"/>
      <c r="H96" s="48"/>
    </row>
    <row r="97" spans="1:10">
      <c r="A97" s="46"/>
      <c r="B97" s="49"/>
      <c r="C97" s="168" t="s">
        <v>429</v>
      </c>
      <c r="D97" s="46"/>
      <c r="E97" s="46"/>
      <c r="F97" s="46"/>
      <c r="G97" s="48"/>
      <c r="H97" s="48"/>
    </row>
    <row r="98" spans="1:10" ht="14.4">
      <c r="A98" s="46">
        <f>MAX(A$1:A97)+1</f>
        <v>35</v>
      </c>
      <c r="B98" s="49" t="s">
        <v>229</v>
      </c>
      <c r="C98" s="43" t="s">
        <v>430</v>
      </c>
      <c r="D98" s="167"/>
      <c r="E98" s="167">
        <v>1</v>
      </c>
      <c r="F98" s="46" t="s">
        <v>25</v>
      </c>
      <c r="G98" s="411">
        <v>0</v>
      </c>
      <c r="H98" s="411">
        <v>0</v>
      </c>
      <c r="I98" s="48">
        <f>E98*G98</f>
        <v>0</v>
      </c>
      <c r="J98" s="48">
        <f>E98*H98</f>
        <v>0</v>
      </c>
    </row>
    <row r="99" spans="1:10">
      <c r="A99" s="46"/>
      <c r="B99" s="49"/>
      <c r="D99" s="167"/>
      <c r="E99" s="167"/>
      <c r="F99" s="46"/>
      <c r="G99" s="48"/>
      <c r="H99" s="48"/>
    </row>
    <row r="100" spans="1:10">
      <c r="A100" s="46"/>
      <c r="B100" s="49"/>
      <c r="C100" s="169" t="s">
        <v>431</v>
      </c>
      <c r="D100" s="51"/>
      <c r="E100" s="51"/>
      <c r="F100" s="45"/>
      <c r="G100" s="48"/>
      <c r="H100" s="48"/>
    </row>
    <row r="101" spans="1:10">
      <c r="A101" s="46"/>
      <c r="B101" s="49"/>
      <c r="C101" s="168" t="s">
        <v>429</v>
      </c>
      <c r="D101" s="46"/>
      <c r="E101" s="46"/>
      <c r="F101" s="46"/>
      <c r="G101" s="48"/>
      <c r="H101" s="48"/>
    </row>
    <row r="102" spans="1:10" ht="14.4">
      <c r="A102" s="46">
        <f>MAX(A$1:A101)+1</f>
        <v>36</v>
      </c>
      <c r="B102" s="49" t="s">
        <v>229</v>
      </c>
      <c r="C102" s="43" t="s">
        <v>430</v>
      </c>
      <c r="D102" s="167"/>
      <c r="E102" s="167">
        <v>1</v>
      </c>
      <c r="F102" s="46" t="s">
        <v>25</v>
      </c>
      <c r="G102" s="411">
        <v>0</v>
      </c>
      <c r="H102" s="411">
        <v>0</v>
      </c>
      <c r="I102" s="48">
        <f>E102*G102</f>
        <v>0</v>
      </c>
      <c r="J102" s="48">
        <f>E102*H102</f>
        <v>0</v>
      </c>
    </row>
    <row r="103" spans="1:10">
      <c r="A103" s="46"/>
      <c r="B103" s="49"/>
      <c r="D103" s="167"/>
      <c r="E103" s="167"/>
      <c r="F103" s="46"/>
      <c r="G103" s="48"/>
      <c r="H103" s="48"/>
    </row>
    <row r="104" spans="1:10" ht="69">
      <c r="A104" s="46"/>
      <c r="B104" s="49"/>
      <c r="C104" s="172" t="s">
        <v>432</v>
      </c>
      <c r="D104" s="46"/>
      <c r="E104" s="46"/>
      <c r="F104" s="46"/>
      <c r="G104" s="48"/>
      <c r="H104" s="48"/>
    </row>
    <row r="105" spans="1:10" ht="14.4">
      <c r="A105" s="46">
        <f>MAX(A$1:A104)+1</f>
        <v>37</v>
      </c>
      <c r="B105" s="49" t="s">
        <v>229</v>
      </c>
      <c r="D105" s="167"/>
      <c r="E105" s="167">
        <v>1</v>
      </c>
      <c r="F105" s="46" t="s">
        <v>25</v>
      </c>
      <c r="G105" s="411">
        <v>0</v>
      </c>
      <c r="H105" s="411">
        <v>0</v>
      </c>
      <c r="I105" s="48">
        <f>E105*G105</f>
        <v>0</v>
      </c>
      <c r="J105" s="48">
        <f>E105*H105</f>
        <v>0</v>
      </c>
    </row>
    <row r="106" spans="1:10">
      <c r="A106" s="46"/>
      <c r="B106" s="49"/>
      <c r="D106" s="167"/>
      <c r="E106" s="167"/>
      <c r="F106" s="46"/>
      <c r="G106" s="48"/>
      <c r="H106" s="48"/>
    </row>
    <row r="107" spans="1:10" ht="69">
      <c r="A107" s="46"/>
      <c r="B107" s="49"/>
      <c r="C107" s="172" t="s">
        <v>433</v>
      </c>
      <c r="D107" s="46"/>
      <c r="E107" s="46"/>
      <c r="F107" s="46"/>
      <c r="G107" s="88"/>
      <c r="H107" s="88"/>
    </row>
    <row r="108" spans="1:10" ht="14.4">
      <c r="A108" s="46">
        <f>MAX(A$1:A107)+1</f>
        <v>38</v>
      </c>
      <c r="B108" s="49" t="s">
        <v>229</v>
      </c>
      <c r="D108" s="167"/>
      <c r="E108" s="167">
        <v>1</v>
      </c>
      <c r="F108" s="46" t="s">
        <v>25</v>
      </c>
      <c r="G108" s="411">
        <v>0</v>
      </c>
      <c r="H108" s="411">
        <v>0</v>
      </c>
      <c r="I108" s="48">
        <f>E108*G108</f>
        <v>0</v>
      </c>
      <c r="J108" s="48">
        <f>E108*H108</f>
        <v>0</v>
      </c>
    </row>
    <row r="109" spans="1:10">
      <c r="A109" s="46"/>
      <c r="B109" s="49"/>
      <c r="D109" s="167"/>
      <c r="E109" s="167"/>
      <c r="F109" s="46"/>
      <c r="G109" s="48"/>
      <c r="H109" s="48"/>
    </row>
    <row r="110" spans="1:10" ht="27.6">
      <c r="A110" s="46"/>
      <c r="B110" s="49"/>
      <c r="C110" s="169" t="s">
        <v>434</v>
      </c>
      <c r="D110" s="51"/>
      <c r="E110" s="51"/>
      <c r="F110" s="45"/>
      <c r="G110" s="48"/>
      <c r="H110" s="48"/>
    </row>
    <row r="111" spans="1:10">
      <c r="A111" s="46"/>
      <c r="B111" s="49"/>
      <c r="C111" s="168" t="s">
        <v>435</v>
      </c>
      <c r="D111" s="46"/>
      <c r="E111" s="46"/>
      <c r="F111" s="46"/>
      <c r="G111" s="48"/>
      <c r="H111" s="48"/>
    </row>
    <row r="112" spans="1:10" ht="14.4">
      <c r="A112" s="46">
        <f>MAX(A$1:A111)+1</f>
        <v>39</v>
      </c>
      <c r="B112" s="49" t="s">
        <v>229</v>
      </c>
      <c r="C112" s="43" t="s">
        <v>436</v>
      </c>
      <c r="D112" s="167"/>
      <c r="E112" s="167">
        <v>1</v>
      </c>
      <c r="F112" s="46" t="s">
        <v>25</v>
      </c>
      <c r="G112" s="411">
        <v>0</v>
      </c>
      <c r="H112" s="411">
        <v>0</v>
      </c>
      <c r="I112" s="48">
        <f>E112*G112</f>
        <v>0</v>
      </c>
      <c r="J112" s="48">
        <f>E112*H112</f>
        <v>0</v>
      </c>
    </row>
    <row r="113" spans="1:10">
      <c r="A113" s="46"/>
      <c r="B113" s="49"/>
      <c r="D113" s="167"/>
      <c r="E113" s="167"/>
      <c r="F113" s="46"/>
      <c r="G113" s="48"/>
      <c r="H113" s="48"/>
    </row>
    <row r="114" spans="1:10" ht="14.4">
      <c r="A114" s="46">
        <f>MAX(A$1:A113)+1</f>
        <v>40</v>
      </c>
      <c r="B114" s="49" t="s">
        <v>229</v>
      </c>
      <c r="C114" s="43" t="s">
        <v>436</v>
      </c>
      <c r="D114" s="167"/>
      <c r="E114" s="167">
        <v>1</v>
      </c>
      <c r="F114" s="46" t="s">
        <v>25</v>
      </c>
      <c r="G114" s="411">
        <v>0</v>
      </c>
      <c r="H114" s="411">
        <v>0</v>
      </c>
      <c r="I114" s="48">
        <f>E114*G114</f>
        <v>0</v>
      </c>
      <c r="J114" s="48">
        <f>E114*H114</f>
        <v>0</v>
      </c>
    </row>
    <row r="115" spans="1:10">
      <c r="A115" s="46"/>
      <c r="B115" s="49"/>
      <c r="D115" s="167"/>
      <c r="E115" s="167"/>
      <c r="F115" s="46"/>
      <c r="G115" s="48"/>
      <c r="H115" s="48"/>
    </row>
    <row r="116" spans="1:10">
      <c r="A116" s="46"/>
      <c r="B116" s="167"/>
      <c r="C116" s="168" t="s">
        <v>437</v>
      </c>
      <c r="D116" s="46"/>
      <c r="E116" s="46"/>
      <c r="F116" s="46"/>
      <c r="G116" s="48"/>
      <c r="H116" s="48"/>
    </row>
    <row r="117" spans="1:10" ht="16.2">
      <c r="A117" s="46"/>
      <c r="B117" s="167"/>
      <c r="C117" s="168" t="s">
        <v>438</v>
      </c>
      <c r="D117" s="46"/>
      <c r="E117" s="46"/>
      <c r="F117" s="46"/>
      <c r="G117" s="48"/>
      <c r="H117" s="48"/>
    </row>
    <row r="118" spans="1:10" ht="14.4">
      <c r="A118" s="46">
        <f>MAX(A$1:A117)+1</f>
        <v>41</v>
      </c>
      <c r="B118" s="49" t="s">
        <v>229</v>
      </c>
      <c r="C118" s="45" t="s">
        <v>439</v>
      </c>
      <c r="D118" s="51"/>
      <c r="E118" s="51">
        <v>1</v>
      </c>
      <c r="F118" s="45" t="s">
        <v>25</v>
      </c>
      <c r="G118" s="411">
        <v>0</v>
      </c>
      <c r="H118" s="411">
        <v>0</v>
      </c>
      <c r="I118" s="48">
        <f>E118*G118</f>
        <v>0</v>
      </c>
      <c r="J118" s="48">
        <f>E118*H118</f>
        <v>0</v>
      </c>
    </row>
    <row r="119" spans="1:10">
      <c r="A119" s="46"/>
      <c r="B119" s="167"/>
      <c r="C119" s="168"/>
      <c r="D119" s="46"/>
      <c r="E119" s="46"/>
      <c r="F119" s="46"/>
      <c r="G119" s="48"/>
      <c r="H119" s="48"/>
    </row>
    <row r="120" spans="1:10" ht="14.4">
      <c r="A120" s="46">
        <f>MAX(A$1:A119)+1</f>
        <v>42</v>
      </c>
      <c r="B120" s="49" t="s">
        <v>229</v>
      </c>
      <c r="C120" s="45" t="s">
        <v>440</v>
      </c>
      <c r="D120" s="51"/>
      <c r="E120" s="51">
        <v>1</v>
      </c>
      <c r="F120" s="45" t="s">
        <v>25</v>
      </c>
      <c r="G120" s="411">
        <v>0</v>
      </c>
      <c r="H120" s="411">
        <v>0</v>
      </c>
      <c r="I120" s="48">
        <f>E120*G120</f>
        <v>0</v>
      </c>
      <c r="J120" s="48">
        <f>E120*H120</f>
        <v>0</v>
      </c>
    </row>
    <row r="121" spans="1:10">
      <c r="A121" s="46"/>
      <c r="B121" s="167"/>
      <c r="C121" s="168"/>
      <c r="D121" s="46"/>
      <c r="E121" s="46"/>
      <c r="F121" s="46"/>
      <c r="G121" s="48"/>
      <c r="H121" s="48"/>
    </row>
    <row r="122" spans="1:10" ht="27.6">
      <c r="A122" s="46"/>
      <c r="B122" s="167"/>
      <c r="C122" s="169" t="s">
        <v>441</v>
      </c>
      <c r="D122" s="46"/>
      <c r="E122" s="46"/>
      <c r="F122" s="46"/>
      <c r="G122" s="48"/>
      <c r="H122" s="48"/>
    </row>
    <row r="123" spans="1:10">
      <c r="A123" s="46"/>
      <c r="B123" s="167"/>
      <c r="C123" s="168" t="s">
        <v>442</v>
      </c>
      <c r="D123" s="46"/>
      <c r="E123" s="46"/>
      <c r="F123" s="46"/>
      <c r="G123" s="48"/>
      <c r="H123" s="48"/>
    </row>
    <row r="124" spans="1:10" ht="14.4">
      <c r="A124" s="46">
        <f>MAX(A$1:A123)+1</f>
        <v>43</v>
      </c>
      <c r="B124" s="49" t="s">
        <v>229</v>
      </c>
      <c r="C124" s="45" t="s">
        <v>443</v>
      </c>
      <c r="D124" s="51"/>
      <c r="E124" s="51">
        <v>1</v>
      </c>
      <c r="F124" s="45" t="s">
        <v>25</v>
      </c>
      <c r="G124" s="411">
        <v>0</v>
      </c>
      <c r="H124" s="411">
        <v>0</v>
      </c>
      <c r="I124" s="48">
        <f>E124*G124</f>
        <v>0</v>
      </c>
      <c r="J124" s="48">
        <f>E124*H124</f>
        <v>0</v>
      </c>
    </row>
    <row r="125" spans="1:10">
      <c r="A125" s="46"/>
      <c r="B125" s="49"/>
      <c r="C125" s="45"/>
      <c r="D125" s="51"/>
      <c r="E125" s="51"/>
      <c r="F125" s="45"/>
      <c r="G125" s="48"/>
      <c r="H125" s="48"/>
    </row>
    <row r="126" spans="1:10" ht="14.4">
      <c r="A126" s="46">
        <f>MAX(A$1:A125)+1</f>
        <v>44</v>
      </c>
      <c r="B126" s="49" t="s">
        <v>229</v>
      </c>
      <c r="C126" s="45" t="s">
        <v>444</v>
      </c>
      <c r="D126" s="51"/>
      <c r="E126" s="51">
        <v>2</v>
      </c>
      <c r="F126" s="45" t="s">
        <v>25</v>
      </c>
      <c r="G126" s="411">
        <v>0</v>
      </c>
      <c r="H126" s="411">
        <v>0</v>
      </c>
      <c r="I126" s="48">
        <f>E126*G126</f>
        <v>0</v>
      </c>
      <c r="J126" s="48">
        <f>E126*H126</f>
        <v>0</v>
      </c>
    </row>
    <row r="127" spans="1:10">
      <c r="A127" s="46"/>
      <c r="B127" s="49"/>
      <c r="C127" s="45"/>
      <c r="D127" s="51"/>
      <c r="E127" s="51"/>
      <c r="F127" s="45"/>
      <c r="G127" s="48"/>
      <c r="H127" s="48"/>
    </row>
    <row r="128" spans="1:10" ht="110.4">
      <c r="A128" s="46"/>
      <c r="B128" s="167"/>
      <c r="C128" s="54" t="s">
        <v>445</v>
      </c>
      <c r="D128" s="46"/>
      <c r="E128" s="46"/>
      <c r="F128" s="46"/>
      <c r="G128" s="48"/>
      <c r="H128" s="48"/>
    </row>
    <row r="129" spans="1:10" ht="14.4">
      <c r="A129" s="46">
        <f>MAX(A$1:A128)+1</f>
        <v>45</v>
      </c>
      <c r="B129" s="49" t="s">
        <v>229</v>
      </c>
      <c r="C129" s="45"/>
      <c r="D129" s="51"/>
      <c r="E129" s="51">
        <v>1</v>
      </c>
      <c r="F129" s="45" t="s">
        <v>25</v>
      </c>
      <c r="G129" s="411">
        <v>0</v>
      </c>
      <c r="H129" s="411">
        <v>0</v>
      </c>
      <c r="I129" s="48">
        <f>E129*G129</f>
        <v>0</v>
      </c>
      <c r="J129" s="48">
        <f>E129*H129</f>
        <v>0</v>
      </c>
    </row>
    <row r="130" spans="1:10">
      <c r="A130" s="46"/>
      <c r="B130" s="49"/>
      <c r="C130" s="45"/>
      <c r="D130" s="51"/>
      <c r="E130" s="51"/>
      <c r="F130" s="45"/>
      <c r="G130" s="48"/>
      <c r="H130" s="48"/>
    </row>
    <row r="131" spans="1:10">
      <c r="A131" s="55"/>
      <c r="B131" s="173"/>
      <c r="D131" s="56"/>
      <c r="E131" s="56"/>
      <c r="F131" s="57"/>
      <c r="G131" s="174"/>
      <c r="H131" s="174"/>
      <c r="I131" s="174"/>
      <c r="J131" s="174"/>
    </row>
    <row r="132" spans="1:10">
      <c r="A132" s="55"/>
      <c r="B132" s="173"/>
      <c r="C132" s="56" t="s">
        <v>234</v>
      </c>
      <c r="D132" s="56"/>
      <c r="E132" s="56"/>
      <c r="F132" s="57"/>
      <c r="G132" s="174"/>
      <c r="H132" s="174"/>
      <c r="I132" s="174"/>
      <c r="J132" s="174"/>
    </row>
    <row r="133" spans="1:10">
      <c r="A133" s="55"/>
      <c r="B133" s="173"/>
      <c r="C133" s="56" t="s">
        <v>235</v>
      </c>
      <c r="D133" s="55"/>
      <c r="E133" s="55"/>
      <c r="F133" s="57"/>
      <c r="G133" s="174"/>
      <c r="H133" s="174"/>
      <c r="I133" s="174"/>
      <c r="J133" s="174"/>
    </row>
    <row r="134" spans="1:10" s="175" customFormat="1">
      <c r="A134" s="55"/>
      <c r="B134" s="173"/>
      <c r="C134" s="56" t="s">
        <v>592</v>
      </c>
      <c r="D134" s="56"/>
      <c r="E134" s="56"/>
      <c r="F134" s="57"/>
      <c r="G134" s="174"/>
      <c r="H134" s="174"/>
      <c r="I134" s="174"/>
      <c r="J134" s="174"/>
    </row>
    <row r="135" spans="1:10" s="175" customFormat="1">
      <c r="A135" s="55"/>
      <c r="B135" s="55"/>
      <c r="C135" s="56" t="s">
        <v>236</v>
      </c>
      <c r="D135" s="58"/>
      <c r="E135" s="55"/>
      <c r="F135" s="57"/>
      <c r="G135" s="174"/>
      <c r="H135" s="174"/>
      <c r="I135" s="174"/>
      <c r="J135" s="174"/>
    </row>
    <row r="136" spans="1:10" s="175" customFormat="1" ht="14.4">
      <c r="A136" s="50">
        <f>MAX(A$1:A135)+1</f>
        <v>46</v>
      </c>
      <c r="B136" s="56" t="s">
        <v>229</v>
      </c>
      <c r="C136" s="58" t="s">
        <v>237</v>
      </c>
      <c r="D136" s="57"/>
      <c r="E136" s="55">
        <v>2</v>
      </c>
      <c r="F136" s="56" t="s">
        <v>25</v>
      </c>
      <c r="G136" s="411">
        <v>0</v>
      </c>
      <c r="H136" s="411">
        <v>0</v>
      </c>
      <c r="I136" s="176">
        <f>E136*G136</f>
        <v>0</v>
      </c>
      <c r="J136" s="176">
        <f>E136*H136</f>
        <v>0</v>
      </c>
    </row>
    <row r="137" spans="1:10" s="175" customFormat="1">
      <c r="A137" s="55"/>
      <c r="B137" s="55"/>
      <c r="C137" s="55"/>
      <c r="D137" s="55"/>
      <c r="E137" s="55"/>
      <c r="F137" s="57"/>
      <c r="G137" s="174"/>
      <c r="H137" s="174"/>
      <c r="I137" s="174"/>
      <c r="J137" s="174"/>
    </row>
    <row r="138" spans="1:10" s="175" customFormat="1">
      <c r="A138" s="55"/>
      <c r="B138" s="55"/>
      <c r="D138" s="55"/>
      <c r="E138" s="55"/>
      <c r="F138" s="57"/>
      <c r="G138" s="57"/>
      <c r="H138" s="57"/>
      <c r="I138" s="57"/>
      <c r="J138" s="57"/>
    </row>
    <row r="139" spans="1:10" s="175" customFormat="1" ht="27.6">
      <c r="A139" s="50">
        <f>MAX(A$1:A138)+1</f>
        <v>47</v>
      </c>
      <c r="B139" s="56" t="s">
        <v>229</v>
      </c>
      <c r="C139" s="58" t="s">
        <v>446</v>
      </c>
      <c r="D139" s="57"/>
      <c r="E139" s="55">
        <v>4</v>
      </c>
      <c r="F139" s="56" t="s">
        <v>25</v>
      </c>
      <c r="G139" s="411">
        <v>0</v>
      </c>
      <c r="H139" s="411">
        <v>0</v>
      </c>
      <c r="I139" s="176">
        <f>E139*G139</f>
        <v>0</v>
      </c>
      <c r="J139" s="176">
        <f>E139*H139</f>
        <v>0</v>
      </c>
    </row>
    <row r="140" spans="1:10" s="175" customFormat="1">
      <c r="A140" s="55"/>
      <c r="B140" s="55"/>
      <c r="C140" s="55"/>
      <c r="D140" s="55"/>
      <c r="E140" s="55"/>
      <c r="F140" s="57"/>
      <c r="G140" s="57"/>
      <c r="H140" s="57"/>
      <c r="I140" s="57"/>
      <c r="J140" s="57"/>
    </row>
    <row r="141" spans="1:10" s="175" customFormat="1">
      <c r="A141" s="55"/>
      <c r="B141" s="55"/>
      <c r="D141" s="56"/>
      <c r="E141" s="56"/>
      <c r="F141" s="57"/>
      <c r="G141" s="174"/>
      <c r="H141" s="174"/>
      <c r="I141" s="174"/>
      <c r="J141" s="174"/>
    </row>
    <row r="142" spans="1:10" s="175" customFormat="1">
      <c r="A142" s="55"/>
      <c r="B142" s="55"/>
      <c r="C142" s="56" t="s">
        <v>447</v>
      </c>
      <c r="D142" s="56"/>
      <c r="E142" s="55"/>
      <c r="F142" s="57"/>
      <c r="G142" s="174"/>
      <c r="H142" s="174"/>
      <c r="I142" s="174"/>
      <c r="J142" s="174"/>
    </row>
    <row r="143" spans="1:10" s="175" customFormat="1">
      <c r="A143" s="55"/>
      <c r="B143" s="55"/>
      <c r="C143" s="56" t="s">
        <v>238</v>
      </c>
      <c r="D143" s="56"/>
      <c r="E143" s="56"/>
      <c r="F143" s="57"/>
      <c r="G143" s="174"/>
      <c r="H143" s="174"/>
      <c r="I143" s="174"/>
      <c r="J143" s="174"/>
    </row>
    <row r="144" spans="1:10" s="175" customFormat="1">
      <c r="A144" s="55"/>
      <c r="B144" s="55"/>
      <c r="C144" s="56" t="s">
        <v>448</v>
      </c>
      <c r="D144" s="55"/>
      <c r="E144" s="55"/>
      <c r="F144" s="57"/>
      <c r="G144" s="174"/>
      <c r="H144" s="174"/>
      <c r="I144" s="174"/>
      <c r="J144" s="174"/>
    </row>
    <row r="145" spans="1:10" s="175" customFormat="1">
      <c r="A145" s="55"/>
      <c r="B145" s="55"/>
      <c r="C145" s="56" t="s">
        <v>239</v>
      </c>
      <c r="D145" s="55"/>
      <c r="E145" s="55"/>
      <c r="F145" s="57"/>
      <c r="G145" s="174"/>
      <c r="H145" s="174"/>
      <c r="I145" s="174"/>
      <c r="J145" s="174"/>
    </row>
    <row r="146" spans="1:10" s="175" customFormat="1" ht="14.4">
      <c r="A146" s="50">
        <f>MAX(A$1:A145)+1</f>
        <v>48</v>
      </c>
      <c r="B146" s="56" t="s">
        <v>229</v>
      </c>
      <c r="C146" s="56" t="s">
        <v>527</v>
      </c>
      <c r="D146" s="57"/>
      <c r="E146" s="55">
        <v>1</v>
      </c>
      <c r="F146" s="56" t="s">
        <v>25</v>
      </c>
      <c r="G146" s="411">
        <v>0</v>
      </c>
      <c r="H146" s="411">
        <v>0</v>
      </c>
      <c r="I146" s="176">
        <f>E146*G146</f>
        <v>0</v>
      </c>
      <c r="J146" s="176">
        <f>E146*H146</f>
        <v>0</v>
      </c>
    </row>
    <row r="147" spans="1:10" s="175" customFormat="1">
      <c r="A147" s="55"/>
      <c r="B147" s="55"/>
      <c r="C147" s="55"/>
      <c r="D147" s="55"/>
      <c r="E147" s="55"/>
      <c r="F147" s="57"/>
      <c r="G147" s="174"/>
      <c r="H147" s="174"/>
      <c r="I147" s="174"/>
      <c r="J147" s="174"/>
    </row>
    <row r="148" spans="1:10" s="175" customFormat="1" ht="77.25" customHeight="1">
      <c r="A148" s="55"/>
      <c r="B148" s="55"/>
      <c r="C148" s="56" t="s">
        <v>449</v>
      </c>
      <c r="D148" s="55"/>
      <c r="E148" s="55"/>
      <c r="F148" s="57"/>
      <c r="G148" s="174"/>
      <c r="H148" s="174"/>
      <c r="I148" s="174"/>
      <c r="J148" s="174"/>
    </row>
    <row r="149" spans="1:10" s="175" customFormat="1" ht="14.4">
      <c r="A149" s="50">
        <f>MAX(A$1:A148)+1</f>
        <v>49</v>
      </c>
      <c r="B149" s="56" t="s">
        <v>229</v>
      </c>
      <c r="C149" s="175" t="s">
        <v>528</v>
      </c>
      <c r="D149" s="55"/>
      <c r="E149" s="55">
        <v>1</v>
      </c>
      <c r="F149" s="56" t="s">
        <v>25</v>
      </c>
      <c r="G149" s="411">
        <v>0</v>
      </c>
      <c r="H149" s="411">
        <v>0</v>
      </c>
      <c r="I149" s="176">
        <f>E149*G149</f>
        <v>0</v>
      </c>
      <c r="J149" s="176">
        <f>E149*H149</f>
        <v>0</v>
      </c>
    </row>
    <row r="150" spans="1:10" s="175" customFormat="1">
      <c r="A150" s="177"/>
      <c r="B150" s="55"/>
      <c r="D150" s="55"/>
      <c r="E150" s="55"/>
      <c r="F150" s="57"/>
      <c r="G150" s="174"/>
      <c r="H150" s="174"/>
      <c r="I150" s="174"/>
      <c r="J150" s="174"/>
    </row>
    <row r="151" spans="1:10" s="175" customFormat="1" ht="82.8">
      <c r="A151" s="55"/>
      <c r="B151" s="55"/>
      <c r="C151" s="56" t="s">
        <v>450</v>
      </c>
      <c r="D151" s="55"/>
      <c r="E151" s="55"/>
      <c r="F151" s="57"/>
      <c r="G151" s="174"/>
      <c r="H151" s="174"/>
      <c r="I151" s="174"/>
      <c r="J151" s="174"/>
    </row>
    <row r="152" spans="1:10" s="175" customFormat="1" ht="14.4">
      <c r="A152" s="50">
        <f>MAX(A$1:A151)+1</f>
        <v>50</v>
      </c>
      <c r="B152" s="56" t="s">
        <v>229</v>
      </c>
      <c r="C152" s="175" t="s">
        <v>529</v>
      </c>
      <c r="D152" s="55"/>
      <c r="E152" s="55">
        <v>1</v>
      </c>
      <c r="F152" s="56" t="s">
        <v>25</v>
      </c>
      <c r="G152" s="411">
        <v>0</v>
      </c>
      <c r="H152" s="411">
        <v>0</v>
      </c>
      <c r="I152" s="176">
        <f>E152*G152</f>
        <v>0</v>
      </c>
      <c r="J152" s="176">
        <f>E152*H152</f>
        <v>0</v>
      </c>
    </row>
    <row r="153" spans="1:10" s="175" customFormat="1">
      <c r="A153" s="50"/>
      <c r="B153" s="56"/>
      <c r="D153" s="55"/>
      <c r="E153" s="55"/>
      <c r="F153" s="56"/>
      <c r="G153" s="174"/>
      <c r="H153" s="174"/>
      <c r="I153" s="176"/>
      <c r="J153" s="176"/>
    </row>
    <row r="154" spans="1:10" s="57" customFormat="1" ht="82.8">
      <c r="A154" s="55"/>
      <c r="B154" s="55"/>
      <c r="C154" s="56" t="s">
        <v>451</v>
      </c>
      <c r="D154" s="55"/>
      <c r="E154" s="55"/>
      <c r="G154" s="174"/>
      <c r="H154" s="174"/>
      <c r="I154" s="174"/>
      <c r="J154" s="174"/>
    </row>
    <row r="155" spans="1:10" s="57" customFormat="1" ht="14.4">
      <c r="A155" s="50">
        <f>MAX(A$1:A154)+1</f>
        <v>51</v>
      </c>
      <c r="B155" s="56" t="s">
        <v>229</v>
      </c>
      <c r="C155" s="57" t="s">
        <v>530</v>
      </c>
      <c r="D155" s="55"/>
      <c r="E155" s="55">
        <v>12</v>
      </c>
      <c r="F155" s="56" t="s">
        <v>25</v>
      </c>
      <c r="G155" s="411">
        <v>0</v>
      </c>
      <c r="H155" s="411">
        <v>0</v>
      </c>
      <c r="I155" s="176">
        <f>E155*G155</f>
        <v>0</v>
      </c>
      <c r="J155" s="176">
        <f>E155*H155</f>
        <v>0</v>
      </c>
    </row>
    <row r="156" spans="1:10" s="57" customFormat="1">
      <c r="A156" s="177"/>
      <c r="B156" s="55"/>
      <c r="D156" s="55"/>
      <c r="E156" s="55"/>
      <c r="G156" s="174"/>
      <c r="H156" s="174"/>
      <c r="I156" s="174"/>
      <c r="J156" s="174"/>
    </row>
    <row r="157" spans="1:10" s="57" customFormat="1" ht="14.4">
      <c r="A157" s="50">
        <f>MAX(A$1:A156)+1</f>
        <v>52</v>
      </c>
      <c r="B157" s="56" t="s">
        <v>229</v>
      </c>
      <c r="C157" s="57" t="s">
        <v>531</v>
      </c>
      <c r="D157" s="55"/>
      <c r="E157" s="55">
        <v>3</v>
      </c>
      <c r="F157" s="56" t="s">
        <v>25</v>
      </c>
      <c r="G157" s="411">
        <v>0</v>
      </c>
      <c r="H157" s="411">
        <v>0</v>
      </c>
      <c r="I157" s="176">
        <f>E157*G157</f>
        <v>0</v>
      </c>
      <c r="J157" s="176">
        <f>E157*H157</f>
        <v>0</v>
      </c>
    </row>
    <row r="158" spans="1:10" s="57" customFormat="1">
      <c r="A158" s="177"/>
      <c r="B158" s="55"/>
      <c r="D158" s="55"/>
      <c r="E158" s="55"/>
      <c r="G158" s="174"/>
      <c r="H158" s="174"/>
      <c r="I158" s="174"/>
      <c r="J158" s="174"/>
    </row>
    <row r="159" spans="1:10" s="57" customFormat="1" ht="14.4">
      <c r="A159" s="50">
        <f>MAX(A$1:A158)+1</f>
        <v>53</v>
      </c>
      <c r="B159" s="56" t="s">
        <v>229</v>
      </c>
      <c r="C159" s="57" t="s">
        <v>531</v>
      </c>
      <c r="D159" s="55"/>
      <c r="E159" s="55">
        <v>3</v>
      </c>
      <c r="F159" s="56" t="s">
        <v>25</v>
      </c>
      <c r="G159" s="411">
        <v>0</v>
      </c>
      <c r="H159" s="411">
        <v>0</v>
      </c>
      <c r="I159" s="176">
        <f>E159*G159</f>
        <v>0</v>
      </c>
      <c r="J159" s="176">
        <f>E159*H159</f>
        <v>0</v>
      </c>
    </row>
    <row r="160" spans="1:10" s="57" customFormat="1" ht="14.4">
      <c r="A160" s="177"/>
      <c r="B160" s="55"/>
      <c r="D160" s="55"/>
      <c r="E160" s="55"/>
      <c r="G160" s="88"/>
      <c r="H160" s="88"/>
      <c r="I160" s="174"/>
      <c r="J160" s="174"/>
    </row>
    <row r="161" spans="1:10" s="57" customFormat="1" ht="14.4">
      <c r="A161" s="50">
        <f>MAX(A$1:A160)+1</f>
        <v>54</v>
      </c>
      <c r="B161" s="56" t="s">
        <v>229</v>
      </c>
      <c r="C161" s="57" t="s">
        <v>531</v>
      </c>
      <c r="D161" s="55"/>
      <c r="E161" s="55">
        <v>4</v>
      </c>
      <c r="F161" s="56" t="s">
        <v>25</v>
      </c>
      <c r="G161" s="411">
        <v>0</v>
      </c>
      <c r="H161" s="411">
        <v>0</v>
      </c>
      <c r="I161" s="176">
        <f>E161*G161</f>
        <v>0</v>
      </c>
      <c r="J161" s="176">
        <f>E161*H161</f>
        <v>0</v>
      </c>
    </row>
    <row r="162" spans="1:10" s="57" customFormat="1">
      <c r="A162" s="177"/>
      <c r="B162" s="55"/>
      <c r="D162" s="55"/>
      <c r="E162" s="55"/>
      <c r="G162" s="174"/>
      <c r="H162" s="174"/>
      <c r="I162" s="174"/>
      <c r="J162" s="174"/>
    </row>
    <row r="163" spans="1:10" s="57" customFormat="1" ht="14.4">
      <c r="A163" s="50">
        <f>MAX(A$1:A162)+1</f>
        <v>55</v>
      </c>
      <c r="B163" s="56" t="s">
        <v>229</v>
      </c>
      <c r="C163" s="57" t="s">
        <v>531</v>
      </c>
      <c r="D163" s="55"/>
      <c r="E163" s="55">
        <v>1</v>
      </c>
      <c r="F163" s="56" t="s">
        <v>25</v>
      </c>
      <c r="G163" s="411">
        <v>0</v>
      </c>
      <c r="H163" s="411">
        <v>0</v>
      </c>
      <c r="I163" s="176">
        <f>E163*G163</f>
        <v>0</v>
      </c>
      <c r="J163" s="176">
        <f>E163*H163</f>
        <v>0</v>
      </c>
    </row>
    <row r="164" spans="1:10" s="57" customFormat="1">
      <c r="A164" s="177"/>
      <c r="B164" s="55"/>
      <c r="D164" s="55"/>
      <c r="E164" s="55"/>
      <c r="G164" s="174"/>
      <c r="H164" s="174"/>
      <c r="I164" s="174"/>
      <c r="J164" s="174"/>
    </row>
    <row r="165" spans="1:10" s="57" customFormat="1" ht="82.8">
      <c r="A165" s="55"/>
      <c r="B165" s="55"/>
      <c r="C165" s="56" t="s">
        <v>452</v>
      </c>
      <c r="D165" s="55"/>
      <c r="E165" s="55"/>
      <c r="G165" s="174"/>
      <c r="H165" s="174"/>
      <c r="I165" s="174"/>
      <c r="J165" s="174"/>
    </row>
    <row r="166" spans="1:10" s="57" customFormat="1" ht="14.4">
      <c r="A166" s="50">
        <f>MAX(A$1:A165)+1</f>
        <v>56</v>
      </c>
      <c r="B166" s="56" t="s">
        <v>229</v>
      </c>
      <c r="C166" s="57" t="s">
        <v>532</v>
      </c>
      <c r="D166" s="55"/>
      <c r="E166" s="55">
        <v>1</v>
      </c>
      <c r="F166" s="56" t="s">
        <v>25</v>
      </c>
      <c r="G166" s="411">
        <v>0</v>
      </c>
      <c r="H166" s="411">
        <v>0</v>
      </c>
      <c r="I166" s="176">
        <f>E166*G166</f>
        <v>0</v>
      </c>
      <c r="J166" s="176">
        <f>E166*H166</f>
        <v>0</v>
      </c>
    </row>
    <row r="167" spans="1:10" s="57" customFormat="1">
      <c r="A167" s="177"/>
      <c r="B167" s="55"/>
      <c r="D167" s="55"/>
      <c r="E167" s="55"/>
      <c r="G167" s="174"/>
      <c r="H167" s="174"/>
      <c r="I167" s="174"/>
      <c r="J167" s="174"/>
    </row>
    <row r="168" spans="1:10" s="57" customFormat="1" ht="14.4">
      <c r="A168" s="50">
        <f>MAX(A$1:A167)+1</f>
        <v>57</v>
      </c>
      <c r="B168" s="56" t="s">
        <v>229</v>
      </c>
      <c r="C168" s="57" t="s">
        <v>533</v>
      </c>
      <c r="D168" s="55"/>
      <c r="E168" s="55">
        <v>1</v>
      </c>
      <c r="F168" s="56" t="s">
        <v>25</v>
      </c>
      <c r="G168" s="411">
        <v>0</v>
      </c>
      <c r="H168" s="411">
        <v>0</v>
      </c>
      <c r="I168" s="176">
        <f>E168*G168</f>
        <v>0</v>
      </c>
      <c r="J168" s="176">
        <f>E168*H168</f>
        <v>0</v>
      </c>
    </row>
    <row r="169" spans="1:10" s="57" customFormat="1">
      <c r="A169" s="177"/>
      <c r="B169" s="55"/>
      <c r="D169" s="55"/>
      <c r="E169" s="55"/>
      <c r="G169" s="174"/>
      <c r="H169" s="174"/>
      <c r="I169" s="174"/>
      <c r="J169" s="174"/>
    </row>
    <row r="170" spans="1:10" s="57" customFormat="1" ht="14.4">
      <c r="A170" s="50">
        <f>MAX(A$1:A169)+1</f>
        <v>58</v>
      </c>
      <c r="B170" s="56" t="s">
        <v>229</v>
      </c>
      <c r="C170" s="57" t="s">
        <v>533</v>
      </c>
      <c r="D170" s="55"/>
      <c r="E170" s="55">
        <v>1</v>
      </c>
      <c r="F170" s="56" t="s">
        <v>25</v>
      </c>
      <c r="G170" s="411">
        <v>0</v>
      </c>
      <c r="H170" s="412">
        <v>0</v>
      </c>
      <c r="I170" s="176">
        <f>E170*G170</f>
        <v>0</v>
      </c>
      <c r="J170" s="176">
        <f>E170*H170</f>
        <v>0</v>
      </c>
    </row>
    <row r="171" spans="1:10" s="57" customFormat="1">
      <c r="A171" s="177"/>
      <c r="B171" s="55"/>
      <c r="D171" s="55"/>
      <c r="E171" s="55"/>
      <c r="G171" s="174"/>
      <c r="H171" s="174"/>
      <c r="I171" s="174"/>
      <c r="J171" s="174"/>
    </row>
    <row r="172" spans="1:10" s="175" customFormat="1">
      <c r="A172" s="43"/>
      <c r="B172" s="167"/>
      <c r="C172" s="169" t="s">
        <v>453</v>
      </c>
      <c r="D172" s="43"/>
      <c r="E172" s="48"/>
      <c r="F172" s="43"/>
      <c r="G172" s="48"/>
      <c r="H172" s="48"/>
      <c r="I172" s="43"/>
      <c r="J172" s="43"/>
    </row>
    <row r="173" spans="1:10" s="175" customFormat="1" ht="14.4">
      <c r="A173" s="46">
        <f>MAX(A$1:A172)+1</f>
        <v>59</v>
      </c>
      <c r="B173" s="49" t="s">
        <v>229</v>
      </c>
      <c r="C173" s="50" t="s">
        <v>454</v>
      </c>
      <c r="D173" s="50"/>
      <c r="E173" s="174">
        <v>1</v>
      </c>
      <c r="F173" s="45" t="s">
        <v>25</v>
      </c>
      <c r="G173" s="411">
        <v>0</v>
      </c>
      <c r="H173" s="411">
        <v>0</v>
      </c>
      <c r="I173" s="48">
        <f>E173*G173</f>
        <v>0</v>
      </c>
      <c r="J173" s="48">
        <f>E173*H173</f>
        <v>0</v>
      </c>
    </row>
    <row r="174" spans="1:10" s="175" customFormat="1">
      <c r="A174" s="46"/>
      <c r="B174" s="49"/>
      <c r="C174" s="50"/>
      <c r="D174" s="50"/>
      <c r="E174" s="174"/>
      <c r="F174" s="45"/>
      <c r="G174" s="48"/>
      <c r="H174" s="48"/>
      <c r="I174" s="43"/>
      <c r="J174" s="43"/>
    </row>
    <row r="175" spans="1:10" s="175" customFormat="1" ht="14.4">
      <c r="A175" s="178">
        <f>MAX(A$1:A174)+1</f>
        <v>60</v>
      </c>
      <c r="B175" s="179" t="s">
        <v>229</v>
      </c>
      <c r="C175" s="175" t="s">
        <v>455</v>
      </c>
      <c r="E175" s="175">
        <v>20</v>
      </c>
      <c r="F175" s="175" t="s">
        <v>25</v>
      </c>
      <c r="G175" s="411">
        <v>0</v>
      </c>
      <c r="H175" s="280">
        <v>0</v>
      </c>
      <c r="I175" s="180">
        <f>G175*E175</f>
        <v>0</v>
      </c>
      <c r="J175" s="281">
        <f>E175*H175</f>
        <v>0</v>
      </c>
    </row>
    <row r="176" spans="1:10" s="175" customFormat="1">
      <c r="A176" s="55"/>
      <c r="B176" s="55"/>
      <c r="G176" s="180"/>
      <c r="H176" s="180"/>
      <c r="I176" s="180"/>
      <c r="J176" s="180"/>
    </row>
    <row r="177" spans="1:10" s="175" customFormat="1" ht="27.6">
      <c r="A177" s="178"/>
      <c r="B177" s="181"/>
      <c r="C177" s="171" t="s">
        <v>456</v>
      </c>
      <c r="D177" s="178"/>
      <c r="E177" s="178"/>
      <c r="F177" s="178"/>
      <c r="G177" s="180"/>
      <c r="H177" s="180"/>
    </row>
    <row r="178" spans="1:10" s="175" customFormat="1" ht="14.4">
      <c r="A178" s="178">
        <f>MAX(A$1:A177)+1</f>
        <v>61</v>
      </c>
      <c r="B178" s="179" t="s">
        <v>229</v>
      </c>
      <c r="C178" s="182"/>
      <c r="D178" s="182"/>
      <c r="E178" s="182">
        <v>50</v>
      </c>
      <c r="F178" s="183" t="s">
        <v>240</v>
      </c>
      <c r="G178" s="411">
        <v>0</v>
      </c>
      <c r="H178" s="411">
        <v>0</v>
      </c>
      <c r="I178" s="48">
        <f>E178*G178</f>
        <v>0</v>
      </c>
      <c r="J178" s="48">
        <f>E178*H178</f>
        <v>0</v>
      </c>
    </row>
    <row r="179" spans="1:10" s="175" customFormat="1" ht="14.25" customHeight="1">
      <c r="A179" s="178"/>
      <c r="B179" s="181"/>
      <c r="C179" s="178"/>
      <c r="D179" s="178"/>
      <c r="E179" s="178"/>
      <c r="F179" s="178"/>
      <c r="G179" s="180"/>
      <c r="H179" s="180"/>
    </row>
    <row r="180" spans="1:10" s="57" customFormat="1">
      <c r="A180" s="55"/>
      <c r="B180" s="55"/>
      <c r="C180" s="58" t="s">
        <v>457</v>
      </c>
      <c r="E180" s="58"/>
      <c r="F180" s="60"/>
      <c r="G180" s="64"/>
      <c r="H180" s="64"/>
      <c r="I180" s="64"/>
    </row>
    <row r="181" spans="1:10" s="57" customFormat="1" ht="14.4">
      <c r="A181" s="50">
        <f>MAX(A$2:A180)+1</f>
        <v>62</v>
      </c>
      <c r="B181" s="56" t="s">
        <v>229</v>
      </c>
      <c r="C181" s="56" t="s">
        <v>281</v>
      </c>
      <c r="E181" s="55">
        <v>16</v>
      </c>
      <c r="F181" s="61" t="s">
        <v>25</v>
      </c>
      <c r="G181" s="411">
        <v>0</v>
      </c>
      <c r="H181" s="411">
        <v>0</v>
      </c>
      <c r="I181" s="64">
        <f>E181*G181</f>
        <v>0</v>
      </c>
      <c r="J181" s="64">
        <f>E181*H181</f>
        <v>0</v>
      </c>
    </row>
    <row r="182" spans="1:10" s="57" customFormat="1">
      <c r="A182" s="55"/>
      <c r="B182" s="56"/>
      <c r="C182" s="55"/>
      <c r="D182" s="55"/>
      <c r="E182" s="61"/>
      <c r="F182" s="64"/>
      <c r="G182" s="64"/>
      <c r="H182" s="64"/>
      <c r="I182" s="64"/>
    </row>
    <row r="183" spans="1:10" s="175" customFormat="1">
      <c r="A183" s="178"/>
      <c r="B183" s="181"/>
      <c r="C183" s="171" t="s">
        <v>458</v>
      </c>
      <c r="D183" s="178"/>
      <c r="E183" s="178"/>
      <c r="F183" s="178"/>
      <c r="G183" s="180"/>
      <c r="H183" s="180"/>
    </row>
    <row r="184" spans="1:10" s="175" customFormat="1">
      <c r="A184" s="178"/>
      <c r="B184" s="181"/>
      <c r="C184" s="170" t="s">
        <v>459</v>
      </c>
      <c r="D184" s="178"/>
      <c r="E184" s="178"/>
      <c r="F184" s="178"/>
      <c r="G184" s="180"/>
      <c r="H184" s="180"/>
    </row>
    <row r="185" spans="1:10" s="175" customFormat="1" ht="14.4">
      <c r="A185" s="178">
        <f>MAX(A$1:A184)+1</f>
        <v>63</v>
      </c>
      <c r="B185" s="179" t="s">
        <v>229</v>
      </c>
      <c r="C185" s="182" t="s">
        <v>460</v>
      </c>
      <c r="D185" s="182"/>
      <c r="E185" s="182">
        <v>1</v>
      </c>
      <c r="F185" s="183" t="s">
        <v>241</v>
      </c>
      <c r="G185" s="280">
        <v>0</v>
      </c>
      <c r="H185" s="411">
        <v>0</v>
      </c>
      <c r="I185" s="282">
        <f>E185*G185</f>
        <v>0</v>
      </c>
      <c r="J185" s="48">
        <f>E185*H185</f>
        <v>0</v>
      </c>
    </row>
    <row r="186" spans="1:10" s="175" customFormat="1">
      <c r="A186" s="178"/>
      <c r="B186" s="184"/>
      <c r="C186" s="178"/>
      <c r="D186" s="178"/>
      <c r="E186" s="178"/>
      <c r="F186" s="178"/>
      <c r="G186" s="180"/>
      <c r="H186" s="180"/>
    </row>
    <row r="187" spans="1:10" s="175" customFormat="1" ht="41.4">
      <c r="A187" s="178"/>
      <c r="B187" s="181"/>
      <c r="C187" s="170" t="s">
        <v>461</v>
      </c>
      <c r="D187" s="178"/>
      <c r="E187" s="178"/>
      <c r="F187" s="178"/>
      <c r="G187" s="180"/>
      <c r="H187" s="180"/>
    </row>
    <row r="188" spans="1:10" s="175" customFormat="1" ht="14.4">
      <c r="A188" s="178">
        <f>MAX(A$1:A187)+1</f>
        <v>64</v>
      </c>
      <c r="B188" s="179" t="s">
        <v>229</v>
      </c>
      <c r="C188" s="182" t="s">
        <v>460</v>
      </c>
      <c r="D188" s="182"/>
      <c r="E188" s="182">
        <v>1</v>
      </c>
      <c r="F188" s="183" t="s">
        <v>241</v>
      </c>
      <c r="G188" s="280">
        <v>0</v>
      </c>
      <c r="H188" s="411">
        <v>0</v>
      </c>
      <c r="I188" s="282">
        <f>E188*G188</f>
        <v>0</v>
      </c>
      <c r="J188" s="48">
        <f>E188*H188</f>
        <v>0</v>
      </c>
    </row>
    <row r="189" spans="1:10" s="175" customFormat="1">
      <c r="A189" s="178"/>
      <c r="B189" s="182"/>
      <c r="C189" s="182"/>
      <c r="D189" s="182"/>
      <c r="G189" s="180"/>
      <c r="H189" s="180"/>
    </row>
    <row r="190" spans="1:10" s="57" customFormat="1" ht="27.6">
      <c r="A190" s="55"/>
      <c r="B190" s="55"/>
      <c r="C190" s="58" t="s">
        <v>462</v>
      </c>
      <c r="E190" s="58"/>
      <c r="F190" s="60"/>
      <c r="G190" s="64"/>
      <c r="H190" s="64"/>
      <c r="I190" s="64"/>
    </row>
    <row r="191" spans="1:10" s="57" customFormat="1" ht="14.4">
      <c r="A191" s="50">
        <f>MAX(A$2:A190)+1</f>
        <v>65</v>
      </c>
      <c r="B191" s="56" t="s">
        <v>229</v>
      </c>
      <c r="C191" s="56"/>
      <c r="E191" s="55">
        <v>29</v>
      </c>
      <c r="F191" s="61" t="s">
        <v>16</v>
      </c>
      <c r="G191" s="411">
        <v>0</v>
      </c>
      <c r="H191" s="411">
        <v>0</v>
      </c>
      <c r="I191" s="64">
        <f>E191*G191</f>
        <v>0</v>
      </c>
      <c r="J191" s="64">
        <f>E191*H191</f>
        <v>0</v>
      </c>
    </row>
    <row r="192" spans="1:10" s="57" customFormat="1">
      <c r="A192" s="55"/>
      <c r="B192" s="56"/>
      <c r="C192" s="55"/>
      <c r="E192" s="55"/>
      <c r="F192" s="61"/>
      <c r="G192" s="64"/>
      <c r="H192" s="64"/>
      <c r="I192" s="64"/>
    </row>
    <row r="193" spans="1:10" s="175" customFormat="1">
      <c r="A193" s="178"/>
      <c r="B193" s="181"/>
      <c r="C193" s="171" t="s">
        <v>463</v>
      </c>
      <c r="D193" s="178"/>
      <c r="E193" s="178"/>
      <c r="F193" s="178"/>
      <c r="G193" s="180"/>
      <c r="H193" s="180"/>
    </row>
    <row r="194" spans="1:10" s="175" customFormat="1">
      <c r="A194" s="178"/>
      <c r="B194" s="181"/>
      <c r="C194" s="171"/>
      <c r="D194" s="178"/>
      <c r="E194" s="178"/>
      <c r="F194" s="178"/>
      <c r="G194" s="180"/>
      <c r="H194" s="180"/>
    </row>
    <row r="195" spans="1:10" s="175" customFormat="1" ht="14.4">
      <c r="A195" s="178">
        <f>MAX(A$1:A194)+1</f>
        <v>66</v>
      </c>
      <c r="B195" s="179" t="s">
        <v>229</v>
      </c>
      <c r="C195" s="182" t="s">
        <v>230</v>
      </c>
      <c r="E195" s="182">
        <v>19</v>
      </c>
      <c r="F195" s="183" t="s">
        <v>77</v>
      </c>
      <c r="G195" s="411">
        <v>0</v>
      </c>
      <c r="H195" s="411">
        <v>0</v>
      </c>
      <c r="I195" s="48">
        <f>E195*G195</f>
        <v>0</v>
      </c>
      <c r="J195" s="48">
        <f>E195*H195</f>
        <v>0</v>
      </c>
    </row>
    <row r="196" spans="1:10" s="175" customFormat="1">
      <c r="A196" s="178"/>
      <c r="B196" s="182"/>
      <c r="C196" s="182"/>
      <c r="D196" s="182"/>
      <c r="G196" s="180"/>
      <c r="H196" s="180"/>
    </row>
    <row r="197" spans="1:10" s="175" customFormat="1" ht="14.4">
      <c r="A197" s="178">
        <f>MAX(A$1:A196)+1</f>
        <v>67</v>
      </c>
      <c r="B197" s="179" t="s">
        <v>229</v>
      </c>
      <c r="C197" s="182" t="s">
        <v>242</v>
      </c>
      <c r="E197" s="182">
        <v>17</v>
      </c>
      <c r="F197" s="183" t="s">
        <v>77</v>
      </c>
      <c r="G197" s="411">
        <v>0</v>
      </c>
      <c r="H197" s="411">
        <v>0</v>
      </c>
      <c r="I197" s="48">
        <f>E197*G197</f>
        <v>0</v>
      </c>
      <c r="J197" s="48">
        <f>E197*H197</f>
        <v>0</v>
      </c>
    </row>
    <row r="198" spans="1:10" s="175" customFormat="1">
      <c r="A198" s="178"/>
      <c r="B198" s="182"/>
      <c r="C198" s="182"/>
      <c r="D198" s="182"/>
      <c r="G198" s="180"/>
      <c r="H198" s="180"/>
    </row>
    <row r="199" spans="1:10" s="175" customFormat="1" ht="14.4">
      <c r="A199" s="46">
        <f>MAX(A$1:A198)+1</f>
        <v>68</v>
      </c>
      <c r="B199" s="179" t="s">
        <v>229</v>
      </c>
      <c r="C199" s="182" t="s">
        <v>231</v>
      </c>
      <c r="E199" s="182">
        <v>69</v>
      </c>
      <c r="F199" s="183" t="s">
        <v>77</v>
      </c>
      <c r="G199" s="411">
        <v>0</v>
      </c>
      <c r="H199" s="411">
        <v>0</v>
      </c>
      <c r="I199" s="48">
        <f>E199*G199</f>
        <v>0</v>
      </c>
      <c r="J199" s="48">
        <f>E199*H199</f>
        <v>0</v>
      </c>
    </row>
    <row r="200" spans="1:10" s="175" customFormat="1">
      <c r="A200" s="178"/>
      <c r="B200" s="182"/>
      <c r="C200" s="182"/>
      <c r="D200" s="182"/>
      <c r="G200" s="180"/>
      <c r="H200" s="180"/>
    </row>
    <row r="201" spans="1:10" s="175" customFormat="1" ht="14.4">
      <c r="A201" s="178">
        <f>MAX(A$1:A200)+1</f>
        <v>69</v>
      </c>
      <c r="B201" s="179" t="s">
        <v>229</v>
      </c>
      <c r="C201" s="182" t="s">
        <v>232</v>
      </c>
      <c r="E201" s="182">
        <f>29+36</f>
        <v>65</v>
      </c>
      <c r="F201" s="183" t="s">
        <v>77</v>
      </c>
      <c r="G201" s="411">
        <v>0</v>
      </c>
      <c r="H201" s="411">
        <v>0</v>
      </c>
      <c r="I201" s="48">
        <f>E201*G201</f>
        <v>0</v>
      </c>
      <c r="J201" s="48">
        <f>E201*H201</f>
        <v>0</v>
      </c>
    </row>
    <row r="202" spans="1:10" s="175" customFormat="1">
      <c r="A202" s="178"/>
      <c r="B202" s="179"/>
      <c r="C202" s="182"/>
      <c r="E202" s="182"/>
      <c r="F202" s="183"/>
      <c r="G202" s="180"/>
      <c r="H202" s="180"/>
    </row>
    <row r="203" spans="1:10" s="175" customFormat="1" ht="14.4">
      <c r="A203" s="178">
        <f>MAX(A$1:A202)+1</f>
        <v>70</v>
      </c>
      <c r="B203" s="179" t="s">
        <v>229</v>
      </c>
      <c r="C203" s="182" t="s">
        <v>396</v>
      </c>
      <c r="E203" s="182">
        <v>36</v>
      </c>
      <c r="F203" s="183" t="s">
        <v>77</v>
      </c>
      <c r="G203" s="411">
        <v>0</v>
      </c>
      <c r="H203" s="411">
        <v>0</v>
      </c>
      <c r="I203" s="48">
        <f>E203*G203</f>
        <v>0</v>
      </c>
      <c r="J203" s="48">
        <f>E203*H203</f>
        <v>0</v>
      </c>
    </row>
    <row r="204" spans="1:10" s="175" customFormat="1">
      <c r="A204" s="178"/>
      <c r="B204" s="179"/>
      <c r="C204" s="182"/>
      <c r="E204" s="182"/>
      <c r="F204" s="183"/>
      <c r="G204" s="180"/>
      <c r="H204" s="180"/>
    </row>
    <row r="205" spans="1:10" s="175" customFormat="1" ht="27.6">
      <c r="A205" s="55"/>
      <c r="B205" s="55"/>
      <c r="C205" s="58" t="s">
        <v>464</v>
      </c>
      <c r="D205" s="58"/>
      <c r="E205" s="58"/>
      <c r="G205" s="180"/>
      <c r="H205" s="180"/>
    </row>
    <row r="206" spans="1:10" s="175" customFormat="1" ht="14.4">
      <c r="A206" s="185">
        <f>MAX(A$10:A203)+1</f>
        <v>71</v>
      </c>
      <c r="B206" s="56" t="s">
        <v>229</v>
      </c>
      <c r="C206" s="55" t="s">
        <v>465</v>
      </c>
      <c r="D206" s="55"/>
      <c r="E206" s="56">
        <f>E8+E13-E197</f>
        <v>784</v>
      </c>
      <c r="F206" s="175" t="s">
        <v>77</v>
      </c>
      <c r="G206" s="411">
        <v>0</v>
      </c>
      <c r="H206" s="411">
        <v>0</v>
      </c>
      <c r="I206" s="48">
        <f>E206*G206</f>
        <v>0</v>
      </c>
      <c r="J206" s="48">
        <f>E206*H206</f>
        <v>0</v>
      </c>
    </row>
    <row r="207" spans="1:10" s="175" customFormat="1">
      <c r="A207" s="178"/>
      <c r="B207" s="182"/>
      <c r="C207" s="182"/>
      <c r="D207" s="182"/>
      <c r="G207" s="180"/>
      <c r="H207" s="180"/>
    </row>
    <row r="208" spans="1:10" s="175" customFormat="1" ht="14.4">
      <c r="A208" s="185">
        <f>MAX(A$10:A205)+1</f>
        <v>71</v>
      </c>
      <c r="B208" s="56" t="s">
        <v>229</v>
      </c>
      <c r="C208" s="55" t="s">
        <v>401</v>
      </c>
      <c r="D208" s="55"/>
      <c r="E208" s="56">
        <f>E10+E15-E199</f>
        <v>269</v>
      </c>
      <c r="F208" s="175" t="s">
        <v>77</v>
      </c>
      <c r="G208" s="411">
        <v>0</v>
      </c>
      <c r="H208" s="411">
        <v>0</v>
      </c>
      <c r="I208" s="48">
        <f>E208*G208</f>
        <v>0</v>
      </c>
      <c r="J208" s="48">
        <f>E208*H208</f>
        <v>0</v>
      </c>
    </row>
    <row r="209" spans="1:10" s="175" customFormat="1">
      <c r="A209" s="178"/>
      <c r="B209" s="182"/>
      <c r="C209" s="182"/>
      <c r="D209" s="182"/>
      <c r="G209" s="180"/>
      <c r="H209" s="180"/>
    </row>
    <row r="210" spans="1:10" s="175" customFormat="1" ht="14.4">
      <c r="A210" s="185">
        <f>MAX(A$10:A209)+1</f>
        <v>72</v>
      </c>
      <c r="B210" s="56" t="s">
        <v>229</v>
      </c>
      <c r="C210" s="55" t="s">
        <v>466</v>
      </c>
      <c r="D210" s="55"/>
      <c r="E210" s="56">
        <f>E12+E17-E201</f>
        <v>83</v>
      </c>
      <c r="F210" s="175" t="s">
        <v>77</v>
      </c>
      <c r="G210" s="411">
        <v>0</v>
      </c>
      <c r="H210" s="411">
        <v>0</v>
      </c>
      <c r="I210" s="48">
        <f>E210*G210</f>
        <v>0</v>
      </c>
      <c r="J210" s="48">
        <f>E210*H210</f>
        <v>0</v>
      </c>
    </row>
    <row r="211" spans="1:10" s="175" customFormat="1">
      <c r="A211" s="178"/>
      <c r="B211" s="182"/>
      <c r="C211" s="182"/>
      <c r="D211" s="182"/>
      <c r="G211" s="180"/>
      <c r="H211" s="180"/>
    </row>
    <row r="212" spans="1:10" s="175" customFormat="1" ht="14.4">
      <c r="A212" s="185">
        <f>MAX(A$10:A211)+1</f>
        <v>73</v>
      </c>
      <c r="B212" s="56" t="s">
        <v>229</v>
      </c>
      <c r="C212" s="55" t="s">
        <v>395</v>
      </c>
      <c r="D212" s="55"/>
      <c r="E212" s="56">
        <f>E19-0</f>
        <v>14</v>
      </c>
      <c r="F212" s="175" t="s">
        <v>77</v>
      </c>
      <c r="G212" s="411">
        <v>0</v>
      </c>
      <c r="H212" s="411">
        <v>0</v>
      </c>
      <c r="I212" s="48">
        <f>E212*G212</f>
        <v>0</v>
      </c>
      <c r="J212" s="48">
        <f>E212*H212</f>
        <v>0</v>
      </c>
    </row>
    <row r="213" spans="1:10" s="175" customFormat="1">
      <c r="A213" s="178"/>
      <c r="B213" s="182"/>
      <c r="C213" s="182"/>
      <c r="D213" s="182"/>
    </row>
    <row r="214" spans="1:10" s="175" customFormat="1" ht="14.4">
      <c r="A214" s="185">
        <f>MAX(A$10:A213)+1</f>
        <v>74</v>
      </c>
      <c r="B214" s="56" t="s">
        <v>229</v>
      </c>
      <c r="C214" s="55" t="s">
        <v>396</v>
      </c>
      <c r="D214" s="55"/>
      <c r="E214" s="56">
        <f>E21-E203</f>
        <v>12</v>
      </c>
      <c r="F214" s="175" t="s">
        <v>77</v>
      </c>
      <c r="G214" s="411">
        <v>0</v>
      </c>
      <c r="H214" s="411">
        <v>0</v>
      </c>
      <c r="I214" s="48">
        <f>E214*G214</f>
        <v>0</v>
      </c>
      <c r="J214" s="48">
        <f>E214*H214</f>
        <v>0</v>
      </c>
    </row>
    <row r="215" spans="1:10" s="175" customFormat="1">
      <c r="A215" s="185"/>
      <c r="B215" s="56"/>
      <c r="C215" s="55"/>
      <c r="D215" s="55"/>
      <c r="E215" s="56"/>
      <c r="G215" s="180"/>
      <c r="H215" s="180"/>
      <c r="I215" s="48"/>
      <c r="J215" s="48"/>
    </row>
    <row r="216" spans="1:10" s="175" customFormat="1">
      <c r="A216" s="178"/>
      <c r="B216" s="182"/>
      <c r="C216" s="182"/>
      <c r="D216" s="182"/>
    </row>
    <row r="217" spans="1:10" s="175" customFormat="1">
      <c r="A217" s="186" t="s">
        <v>467</v>
      </c>
      <c r="B217" s="186"/>
      <c r="C217" s="186"/>
      <c r="D217" s="178"/>
      <c r="E217" s="178"/>
      <c r="F217" s="178"/>
      <c r="I217" s="190">
        <f>SUM(I1:I216)</f>
        <v>0</v>
      </c>
      <c r="J217" s="190">
        <f>SUM(J1:J216)</f>
        <v>0</v>
      </c>
    </row>
    <row r="218" spans="1:10" s="175" customFormat="1">
      <c r="B218" s="187"/>
      <c r="C218" s="188"/>
      <c r="D218" s="185"/>
      <c r="E218" s="185"/>
      <c r="F218" s="185"/>
      <c r="I218" s="190"/>
      <c r="J218" s="190"/>
    </row>
    <row r="219" spans="1:10" s="175" customFormat="1" ht="15" customHeight="1">
      <c r="B219" s="187"/>
      <c r="C219" s="188"/>
      <c r="D219" s="185"/>
      <c r="E219" s="185"/>
      <c r="F219" s="185"/>
    </row>
    <row r="220" spans="1:10" s="175" customFormat="1">
      <c r="A220" s="181"/>
      <c r="B220" s="189"/>
    </row>
    <row r="221" spans="1:10" s="175" customFormat="1">
      <c r="A221" s="181"/>
      <c r="B221" s="189"/>
    </row>
    <row r="222" spans="1:10" s="175" customFormat="1">
      <c r="A222" s="181"/>
      <c r="B222" s="189"/>
    </row>
    <row r="223" spans="1:10" s="175" customFormat="1">
      <c r="A223" s="181"/>
      <c r="B223" s="189"/>
    </row>
    <row r="224" spans="1:10" s="175" customFormat="1">
      <c r="A224" s="181"/>
      <c r="B224" s="189"/>
    </row>
    <row r="225" spans="1:10">
      <c r="A225" s="181"/>
      <c r="B225" s="189"/>
      <c r="C225" s="175"/>
      <c r="D225" s="175"/>
      <c r="E225" s="175"/>
      <c r="F225" s="175"/>
      <c r="G225" s="175"/>
      <c r="H225" s="175"/>
      <c r="I225" s="175"/>
      <c r="J225" s="175"/>
    </row>
    <row r="226" spans="1:10">
      <c r="A226" s="181"/>
      <c r="B226" s="189"/>
      <c r="C226" s="175"/>
      <c r="D226" s="175"/>
      <c r="E226" s="175"/>
      <c r="F226" s="175"/>
      <c r="G226" s="175"/>
      <c r="H226" s="175"/>
      <c r="I226" s="175"/>
      <c r="J226" s="175"/>
    </row>
    <row r="227" spans="1:10">
      <c r="A227" s="181"/>
      <c r="B227" s="189"/>
      <c r="C227" s="175"/>
      <c r="D227" s="175"/>
      <c r="E227" s="175"/>
      <c r="F227" s="175"/>
      <c r="G227" s="175"/>
      <c r="H227" s="175"/>
      <c r="I227" s="175"/>
      <c r="J227" s="175"/>
    </row>
    <row r="228" spans="1:10">
      <c r="A228" s="181"/>
      <c r="B228" s="189"/>
      <c r="C228" s="175"/>
      <c r="D228" s="175"/>
      <c r="E228" s="175"/>
      <c r="F228" s="175"/>
      <c r="G228" s="175"/>
      <c r="H228" s="175"/>
      <c r="I228" s="175"/>
      <c r="J228" s="175"/>
    </row>
    <row r="229" spans="1:10">
      <c r="A229" s="181"/>
      <c r="B229" s="189"/>
      <c r="C229" s="175"/>
      <c r="D229" s="175"/>
      <c r="E229" s="175"/>
      <c r="F229" s="175"/>
      <c r="G229" s="175"/>
      <c r="H229" s="175"/>
      <c r="I229" s="175"/>
      <c r="J229" s="175"/>
    </row>
    <row r="230" spans="1:10">
      <c r="A230" s="181"/>
      <c r="B230" s="189"/>
      <c r="C230" s="175"/>
      <c r="D230" s="175"/>
      <c r="E230" s="175"/>
      <c r="F230" s="175"/>
      <c r="G230" s="175"/>
      <c r="H230" s="175"/>
      <c r="I230" s="175"/>
      <c r="J230" s="175"/>
    </row>
    <row r="231" spans="1:10">
      <c r="A231" s="181"/>
      <c r="B231" s="189"/>
      <c r="C231" s="175"/>
      <c r="D231" s="175"/>
      <c r="E231" s="175"/>
      <c r="F231" s="175"/>
      <c r="G231" s="175"/>
      <c r="H231" s="175"/>
      <c r="I231" s="175"/>
      <c r="J231" s="175"/>
    </row>
    <row r="232" spans="1:10">
      <c r="A232" s="181"/>
      <c r="B232" s="189"/>
      <c r="C232" s="175"/>
      <c r="D232" s="175"/>
      <c r="E232" s="175"/>
      <c r="F232" s="175"/>
      <c r="G232" s="175"/>
      <c r="H232" s="175"/>
      <c r="I232" s="175"/>
      <c r="J232" s="175"/>
    </row>
    <row r="233" spans="1:10">
      <c r="A233" s="181"/>
      <c r="B233" s="189"/>
      <c r="C233" s="175"/>
      <c r="D233" s="175"/>
      <c r="E233" s="175"/>
      <c r="F233" s="175"/>
      <c r="G233" s="175"/>
      <c r="H233" s="175"/>
      <c r="I233" s="175"/>
      <c r="J233" s="175"/>
    </row>
    <row r="234" spans="1:10">
      <c r="A234" s="181"/>
      <c r="B234" s="189"/>
      <c r="C234" s="175"/>
      <c r="D234" s="175"/>
      <c r="E234" s="175"/>
      <c r="F234" s="175"/>
      <c r="G234" s="175"/>
      <c r="H234" s="175"/>
      <c r="I234" s="175"/>
      <c r="J234" s="175"/>
    </row>
    <row r="235" spans="1:10">
      <c r="A235" s="181"/>
      <c r="B235" s="189"/>
      <c r="C235" s="175"/>
      <c r="D235" s="175"/>
      <c r="E235" s="175"/>
      <c r="F235" s="175"/>
      <c r="G235" s="175"/>
      <c r="H235" s="175"/>
      <c r="I235" s="175"/>
      <c r="J235" s="175"/>
    </row>
    <row r="236" spans="1:10">
      <c r="A236" s="181"/>
      <c r="B236" s="189"/>
      <c r="C236" s="175"/>
      <c r="D236" s="175"/>
      <c r="E236" s="175"/>
      <c r="F236" s="175"/>
      <c r="G236" s="175"/>
      <c r="H236" s="175"/>
      <c r="I236" s="175"/>
      <c r="J236" s="175"/>
    </row>
    <row r="237" spans="1:10">
      <c r="A237" s="181"/>
      <c r="B237" s="189"/>
      <c r="C237" s="175"/>
      <c r="D237" s="175"/>
      <c r="E237" s="175"/>
      <c r="F237" s="175"/>
      <c r="G237" s="175"/>
      <c r="H237" s="175"/>
      <c r="I237" s="175"/>
      <c r="J237" s="175"/>
    </row>
    <row r="238" spans="1:10">
      <c r="A238" s="181"/>
      <c r="B238" s="189"/>
      <c r="C238" s="175"/>
      <c r="D238" s="175"/>
      <c r="E238" s="175"/>
      <c r="F238" s="175"/>
      <c r="G238" s="175"/>
      <c r="H238" s="175"/>
      <c r="I238" s="175"/>
      <c r="J238" s="175"/>
    </row>
    <row r="239" spans="1:10">
      <c r="A239" s="181"/>
      <c r="B239" s="189"/>
      <c r="C239" s="175"/>
      <c r="D239" s="175"/>
      <c r="E239" s="175"/>
      <c r="F239" s="175"/>
      <c r="G239" s="175"/>
      <c r="H239" s="175"/>
      <c r="I239" s="175"/>
      <c r="J239" s="175"/>
    </row>
    <row r="240" spans="1:10">
      <c r="A240" s="181"/>
      <c r="B240" s="189"/>
      <c r="C240" s="175"/>
      <c r="D240" s="175"/>
      <c r="E240" s="175"/>
      <c r="F240" s="175"/>
      <c r="G240" s="175"/>
      <c r="H240" s="175"/>
      <c r="I240" s="175"/>
      <c r="J240" s="175"/>
    </row>
    <row r="241" spans="1:10">
      <c r="A241" s="181"/>
      <c r="B241" s="189"/>
      <c r="C241" s="175"/>
      <c r="D241" s="175"/>
      <c r="E241" s="175"/>
      <c r="F241" s="175"/>
      <c r="G241" s="175"/>
      <c r="H241" s="175"/>
      <c r="I241" s="175"/>
      <c r="J241" s="175"/>
    </row>
    <row r="242" spans="1:10">
      <c r="A242" s="181"/>
      <c r="B242" s="189"/>
      <c r="C242" s="175"/>
      <c r="D242" s="175"/>
      <c r="E242" s="175"/>
      <c r="F242" s="175"/>
      <c r="G242" s="175"/>
      <c r="H242" s="175"/>
      <c r="I242" s="175"/>
      <c r="J242" s="175"/>
    </row>
    <row r="243" spans="1:10">
      <c r="A243" s="181"/>
      <c r="B243" s="189"/>
      <c r="C243" s="175"/>
      <c r="D243" s="175"/>
      <c r="E243" s="175"/>
      <c r="F243" s="175"/>
      <c r="G243" s="175"/>
      <c r="H243" s="175"/>
      <c r="I243" s="175"/>
      <c r="J243" s="175"/>
    </row>
    <row r="244" spans="1:10">
      <c r="A244" s="181"/>
      <c r="B244" s="189"/>
      <c r="C244" s="175"/>
      <c r="D244" s="175"/>
      <c r="E244" s="175"/>
      <c r="F244" s="175"/>
      <c r="G244" s="175"/>
      <c r="H244" s="175"/>
      <c r="I244" s="175"/>
      <c r="J244" s="175"/>
    </row>
    <row r="245" spans="1:10">
      <c r="A245" s="181"/>
      <c r="B245" s="189"/>
      <c r="C245" s="175"/>
      <c r="D245" s="175"/>
      <c r="E245" s="175"/>
      <c r="F245" s="175"/>
      <c r="G245" s="175"/>
      <c r="H245" s="175"/>
      <c r="I245" s="175"/>
      <c r="J245" s="175"/>
    </row>
    <row r="246" spans="1:10">
      <c r="A246" s="181"/>
      <c r="B246" s="189"/>
      <c r="C246" s="175"/>
      <c r="D246" s="175"/>
      <c r="E246" s="175"/>
      <c r="F246" s="175"/>
      <c r="G246" s="175"/>
      <c r="H246" s="175"/>
      <c r="I246" s="175"/>
      <c r="J246" s="175"/>
    </row>
    <row r="247" spans="1:10">
      <c r="A247" s="181"/>
      <c r="B247" s="189"/>
      <c r="C247" s="175"/>
      <c r="D247" s="175"/>
      <c r="E247" s="175"/>
      <c r="F247" s="175"/>
      <c r="G247" s="175"/>
      <c r="H247" s="175"/>
      <c r="I247" s="175"/>
      <c r="J247" s="175"/>
    </row>
    <row r="248" spans="1:10">
      <c r="A248" s="181"/>
      <c r="B248" s="189"/>
      <c r="C248" s="175"/>
      <c r="D248" s="175"/>
      <c r="E248" s="175"/>
      <c r="F248" s="175"/>
      <c r="G248" s="175"/>
      <c r="H248" s="175"/>
      <c r="I248" s="175"/>
      <c r="J248" s="175"/>
    </row>
    <row r="249" spans="1:10">
      <c r="A249" s="181"/>
      <c r="B249" s="189"/>
      <c r="C249" s="175"/>
      <c r="D249" s="175"/>
      <c r="E249" s="175"/>
      <c r="F249" s="175"/>
      <c r="G249" s="175"/>
      <c r="H249" s="175"/>
      <c r="I249" s="175"/>
      <c r="J249" s="175"/>
    </row>
    <row r="250" spans="1:10">
      <c r="A250" s="181"/>
      <c r="B250" s="189"/>
      <c r="C250" s="175"/>
      <c r="D250" s="175"/>
      <c r="E250" s="175"/>
      <c r="F250" s="175"/>
      <c r="G250" s="175"/>
      <c r="H250" s="175"/>
      <c r="I250" s="175"/>
      <c r="J250" s="175"/>
    </row>
    <row r="251" spans="1:10">
      <c r="A251" s="181"/>
      <c r="B251" s="189"/>
      <c r="C251" s="175"/>
      <c r="D251" s="175"/>
      <c r="E251" s="175"/>
      <c r="F251" s="175"/>
      <c r="G251" s="175"/>
      <c r="H251" s="175"/>
      <c r="I251" s="175"/>
      <c r="J251" s="175"/>
    </row>
    <row r="257" spans="1:2">
      <c r="A257" s="43"/>
      <c r="B257" s="43"/>
    </row>
    <row r="258" spans="1:2">
      <c r="A258" s="43"/>
      <c r="B258" s="43"/>
    </row>
    <row r="259" spans="1:2">
      <c r="A259" s="43"/>
      <c r="B259" s="43"/>
    </row>
    <row r="260" spans="1:2">
      <c r="A260" s="43"/>
      <c r="B260" s="43"/>
    </row>
    <row r="261" spans="1:2">
      <c r="A261" s="43"/>
      <c r="B261" s="43"/>
    </row>
    <row r="262" spans="1:2">
      <c r="A262" s="43"/>
      <c r="B262" s="43"/>
    </row>
    <row r="263" spans="1:2">
      <c r="A263" s="43"/>
      <c r="B263" s="43"/>
    </row>
    <row r="264" spans="1:2">
      <c r="A264" s="43"/>
      <c r="B264" s="43"/>
    </row>
    <row r="265" spans="1:2">
      <c r="A265" s="43"/>
      <c r="B265" s="43"/>
    </row>
    <row r="266" spans="1:2">
      <c r="A266" s="43"/>
      <c r="B266" s="43"/>
    </row>
    <row r="267" spans="1:2">
      <c r="A267" s="43"/>
      <c r="B267" s="43"/>
    </row>
    <row r="268" spans="1:2">
      <c r="A268" s="43"/>
      <c r="B268" s="43"/>
    </row>
    <row r="269" spans="1:2">
      <c r="A269" s="43"/>
      <c r="B269" s="43"/>
    </row>
    <row r="270" spans="1:2">
      <c r="A270" s="43"/>
      <c r="B270" s="43"/>
    </row>
    <row r="271" spans="1:2">
      <c r="A271" s="43"/>
      <c r="B271" s="43"/>
    </row>
    <row r="272" spans="1:2">
      <c r="A272" s="43"/>
      <c r="B272" s="43"/>
    </row>
    <row r="273" spans="1:2">
      <c r="A273" s="43"/>
      <c r="B273" s="43"/>
    </row>
    <row r="274" spans="1:2">
      <c r="A274" s="43"/>
      <c r="B274" s="43"/>
    </row>
    <row r="275" spans="1:2">
      <c r="A275" s="43"/>
      <c r="B275" s="43"/>
    </row>
    <row r="276" spans="1:2">
      <c r="A276" s="43"/>
      <c r="B276" s="43"/>
    </row>
    <row r="277" spans="1:2">
      <c r="A277" s="43"/>
      <c r="B277" s="43"/>
    </row>
    <row r="278" spans="1:2">
      <c r="A278" s="43"/>
      <c r="B278" s="43"/>
    </row>
    <row r="279" spans="1:2">
      <c r="A279" s="43"/>
      <c r="B279" s="43"/>
    </row>
    <row r="281" spans="1:2">
      <c r="A281" s="43"/>
      <c r="B281" s="43"/>
    </row>
  </sheetData>
  <sheetProtection algorithmName="SHA-512" hashValue="nI3yE7Dp1xKHDDqw4/JyD9ATAS4ZBJwcc58ov/5NKvV3GUYNIgmhpwjchD/+lMZrIRF0itaErWO5CWkXiJP07A==" saltValue="6d8FwxzmBISnLfoYRpMxpg==" spinCount="100000" sheet="1" objects="1" scenarios="1" formatColumns="0" formatRows="0"/>
  <autoFilter ref="G1:H281"/>
  <pageMargins left="0.70866141732283472" right="0.70866141732283472" top="0.74803149606299213" bottom="0.74803149606299213" header="0.31496062992125984" footer="0.31496062992125984"/>
  <pageSetup paperSize="9" scale="89" orientation="landscape"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view="pageBreakPreview" topLeftCell="A85" zoomScale="115" zoomScaleNormal="100" zoomScaleSheetLayoutView="115" workbookViewId="0">
      <selection activeCell="H111" sqref="H111"/>
    </sheetView>
  </sheetViews>
  <sheetFormatPr defaultColWidth="9.109375" defaultRowHeight="13.8"/>
  <cols>
    <col min="1" max="1" width="3.33203125" style="57" bestFit="1" customWidth="1"/>
    <col min="2" max="2" width="3.33203125" style="57" customWidth="1"/>
    <col min="3" max="3" width="74.44140625" style="57" customWidth="1"/>
    <col min="4" max="4" width="3.44140625" style="57" customWidth="1"/>
    <col min="5" max="5" width="5.5546875" style="57" bestFit="1" customWidth="1"/>
    <col min="6" max="6" width="4.5546875" style="57" customWidth="1"/>
    <col min="7" max="8" width="9.109375" style="57"/>
    <col min="9" max="9" width="14.88671875" style="57" bestFit="1" customWidth="1"/>
    <col min="10" max="10" width="11.109375" style="57" bestFit="1" customWidth="1"/>
    <col min="11" max="16384" width="9.109375" style="57"/>
  </cols>
  <sheetData>
    <row r="1" spans="1:10">
      <c r="G1" s="44" t="s">
        <v>70</v>
      </c>
      <c r="H1" s="44" t="s">
        <v>71</v>
      </c>
      <c r="I1" s="44" t="s">
        <v>228</v>
      </c>
      <c r="J1" s="44" t="s">
        <v>243</v>
      </c>
    </row>
    <row r="2" spans="1:10" s="43" customFormat="1">
      <c r="A2" s="56"/>
      <c r="B2" s="56"/>
      <c r="C2" s="58" t="s">
        <v>468</v>
      </c>
      <c r="D2" s="58"/>
      <c r="E2" s="58"/>
      <c r="F2" s="58"/>
      <c r="G2" s="174"/>
      <c r="H2" s="174"/>
      <c r="I2" s="174"/>
      <c r="J2" s="174"/>
    </row>
    <row r="3" spans="1:10" s="43" customFormat="1">
      <c r="A3" s="56"/>
      <c r="B3" s="56"/>
      <c r="C3" s="56" t="s">
        <v>469</v>
      </c>
      <c r="D3" s="56"/>
      <c r="E3" s="56"/>
      <c r="F3" s="56"/>
      <c r="G3" s="174"/>
      <c r="H3" s="174"/>
      <c r="I3" s="174"/>
      <c r="J3" s="174"/>
    </row>
    <row r="4" spans="1:10" s="43" customFormat="1">
      <c r="A4" s="56"/>
      <c r="B4" s="56"/>
      <c r="C4" s="56" t="s">
        <v>470</v>
      </c>
      <c r="D4" s="56"/>
      <c r="E4" s="56"/>
      <c r="F4" s="56"/>
      <c r="G4" s="174"/>
      <c r="H4" s="174"/>
      <c r="I4" s="174"/>
      <c r="J4" s="174"/>
    </row>
    <row r="5" spans="1:10" s="43" customFormat="1">
      <c r="A5" s="56"/>
      <c r="B5" s="56"/>
      <c r="C5" s="56" t="s">
        <v>471</v>
      </c>
      <c r="D5" s="56"/>
      <c r="E5" s="56"/>
      <c r="F5" s="56"/>
      <c r="G5" s="174"/>
      <c r="H5" s="174"/>
      <c r="I5" s="174"/>
      <c r="J5" s="174"/>
    </row>
    <row r="6" spans="1:10" s="43" customFormat="1">
      <c r="A6" s="56"/>
      <c r="B6" s="56"/>
      <c r="C6" s="56" t="s">
        <v>472</v>
      </c>
      <c r="D6" s="56"/>
      <c r="E6" s="56"/>
      <c r="F6" s="56"/>
      <c r="G6" s="174"/>
      <c r="H6" s="174"/>
      <c r="I6" s="174"/>
      <c r="J6" s="174"/>
    </row>
    <row r="7" spans="1:10" s="43" customFormat="1" ht="14.4">
      <c r="A7" s="55">
        <v>1</v>
      </c>
      <c r="B7" s="56" t="s">
        <v>229</v>
      </c>
      <c r="C7" s="55"/>
      <c r="D7" s="55"/>
      <c r="E7" s="55">
        <v>8</v>
      </c>
      <c r="F7" s="56" t="s">
        <v>77</v>
      </c>
      <c r="G7" s="280">
        <v>0</v>
      </c>
      <c r="H7" s="411">
        <v>0</v>
      </c>
      <c r="I7" s="283">
        <f>E7*G7</f>
        <v>0</v>
      </c>
      <c r="J7" s="174">
        <f>E7*H7</f>
        <v>0</v>
      </c>
    </row>
    <row r="8" spans="1:10" s="43" customFormat="1">
      <c r="A8" s="55"/>
      <c r="B8" s="55"/>
      <c r="C8" s="55"/>
      <c r="D8" s="55"/>
      <c r="E8" s="55"/>
      <c r="F8" s="55"/>
      <c r="G8" s="174"/>
      <c r="H8" s="174"/>
      <c r="I8" s="174"/>
      <c r="J8" s="174"/>
    </row>
    <row r="9" spans="1:10">
      <c r="A9" s="56"/>
      <c r="B9" s="56"/>
      <c r="C9" s="58" t="s">
        <v>473</v>
      </c>
      <c r="D9" s="56"/>
      <c r="E9" s="56"/>
      <c r="F9" s="56"/>
      <c r="G9" s="174"/>
      <c r="H9" s="174"/>
      <c r="I9" s="174"/>
      <c r="J9" s="174"/>
    </row>
    <row r="10" spans="1:10">
      <c r="A10" s="56"/>
      <c r="B10" s="56"/>
      <c r="C10" s="56" t="s">
        <v>474</v>
      </c>
      <c r="D10" s="56"/>
      <c r="E10" s="56"/>
      <c r="F10" s="56"/>
      <c r="G10" s="174"/>
      <c r="H10" s="174"/>
      <c r="I10" s="174"/>
      <c r="J10" s="174"/>
    </row>
    <row r="11" spans="1:10" ht="14.4">
      <c r="A11" s="50">
        <f>MAX(A$1:A10)+1</f>
        <v>2</v>
      </c>
      <c r="B11" s="56" t="s">
        <v>229</v>
      </c>
      <c r="C11" s="55"/>
      <c r="D11" s="55"/>
      <c r="E11" s="55">
        <v>1</v>
      </c>
      <c r="F11" s="56" t="s">
        <v>25</v>
      </c>
      <c r="G11" s="280">
        <v>0</v>
      </c>
      <c r="H11" s="411">
        <v>0</v>
      </c>
      <c r="I11" s="283">
        <f>E11*G11</f>
        <v>0</v>
      </c>
      <c r="J11" s="174">
        <f>E11*H11</f>
        <v>0</v>
      </c>
    </row>
    <row r="12" spans="1:10">
      <c r="A12" s="55"/>
      <c r="B12" s="55"/>
      <c r="C12" s="55"/>
      <c r="D12" s="55"/>
      <c r="E12" s="55"/>
      <c r="F12" s="55"/>
      <c r="G12" s="174"/>
      <c r="H12" s="174"/>
      <c r="I12" s="174"/>
      <c r="J12" s="174"/>
    </row>
    <row r="13" spans="1:10" ht="27.6">
      <c r="C13" s="168" t="s">
        <v>475</v>
      </c>
      <c r="G13" s="43"/>
      <c r="H13" s="43"/>
      <c r="I13" s="43"/>
      <c r="J13" s="43"/>
    </row>
    <row r="14" spans="1:10" ht="14.4">
      <c r="A14" s="50">
        <f>MAX(A$1:A13)+1</f>
        <v>3</v>
      </c>
      <c r="B14" s="59" t="s">
        <v>229</v>
      </c>
      <c r="C14" s="50" t="s">
        <v>384</v>
      </c>
      <c r="E14" s="191">
        <v>576</v>
      </c>
      <c r="F14" s="57" t="s">
        <v>77</v>
      </c>
      <c r="G14" s="411">
        <v>0</v>
      </c>
      <c r="H14" s="411">
        <v>0</v>
      </c>
      <c r="I14" s="48">
        <f>E14*G14</f>
        <v>0</v>
      </c>
      <c r="J14" s="48">
        <f>E14*H14</f>
        <v>0</v>
      </c>
    </row>
    <row r="15" spans="1:10">
      <c r="B15" s="192"/>
      <c r="G15" s="48"/>
      <c r="H15" s="48"/>
      <c r="I15" s="43"/>
      <c r="J15" s="43"/>
    </row>
    <row r="16" spans="1:10" ht="14.4">
      <c r="A16" s="50">
        <f>MAX(A$1:A15)+1</f>
        <v>4</v>
      </c>
      <c r="B16" s="59" t="s">
        <v>229</v>
      </c>
      <c r="C16" s="50" t="s">
        <v>476</v>
      </c>
      <c r="E16" s="191">
        <v>139</v>
      </c>
      <c r="F16" s="57" t="s">
        <v>77</v>
      </c>
      <c r="G16" s="411">
        <v>0</v>
      </c>
      <c r="H16" s="411">
        <v>0</v>
      </c>
      <c r="I16" s="48">
        <f>E16*G16</f>
        <v>0</v>
      </c>
      <c r="J16" s="48">
        <f>E16*H16</f>
        <v>0</v>
      </c>
    </row>
    <row r="17" spans="1:10">
      <c r="B17" s="192"/>
    </row>
    <row r="18" spans="1:10" ht="14.4">
      <c r="A18" s="50">
        <f>MAX(A$1:A17)+1</f>
        <v>5</v>
      </c>
      <c r="B18" s="59" t="s">
        <v>229</v>
      </c>
      <c r="C18" s="50" t="s">
        <v>477</v>
      </c>
      <c r="E18" s="191">
        <v>91</v>
      </c>
      <c r="F18" s="57" t="s">
        <v>77</v>
      </c>
      <c r="G18" s="411">
        <v>0</v>
      </c>
      <c r="H18" s="411">
        <v>0</v>
      </c>
      <c r="I18" s="48">
        <f>E18*G18</f>
        <v>0</v>
      </c>
      <c r="J18" s="48">
        <f>E18*H18</f>
        <v>0</v>
      </c>
    </row>
    <row r="19" spans="1:10">
      <c r="B19" s="192"/>
    </row>
    <row r="20" spans="1:10" ht="14.4">
      <c r="A20" s="50">
        <f>MAX(A$1:A19)+1</f>
        <v>6</v>
      </c>
      <c r="B20" s="59" t="s">
        <v>229</v>
      </c>
      <c r="C20" s="50" t="s">
        <v>387</v>
      </c>
      <c r="E20" s="191">
        <v>39</v>
      </c>
      <c r="F20" s="57" t="s">
        <v>77</v>
      </c>
      <c r="G20" s="411">
        <v>0</v>
      </c>
      <c r="H20" s="411">
        <v>0</v>
      </c>
      <c r="I20" s="48">
        <f>E20*G20</f>
        <v>0</v>
      </c>
      <c r="J20" s="48">
        <f>E20*H20</f>
        <v>0</v>
      </c>
    </row>
    <row r="21" spans="1:10">
      <c r="B21" s="192"/>
    </row>
    <row r="22" spans="1:10">
      <c r="C22" s="46" t="s">
        <v>478</v>
      </c>
      <c r="H22" s="48"/>
    </row>
    <row r="23" spans="1:10">
      <c r="C23" s="46" t="s">
        <v>479</v>
      </c>
      <c r="H23" s="48"/>
    </row>
    <row r="24" spans="1:10">
      <c r="C24" s="193" t="s">
        <v>480</v>
      </c>
      <c r="H24" s="48"/>
    </row>
    <row r="25" spans="1:10">
      <c r="C25" s="46" t="s">
        <v>481</v>
      </c>
      <c r="H25" s="48"/>
    </row>
    <row r="26" spans="1:10">
      <c r="C26" s="46" t="s">
        <v>482</v>
      </c>
      <c r="H26" s="48"/>
    </row>
    <row r="27" spans="1:10">
      <c r="C27" s="46" t="s">
        <v>483</v>
      </c>
    </row>
    <row r="28" spans="1:10" ht="14.4">
      <c r="A28" s="50">
        <f>MAX(A$1:A27)+1</f>
        <v>7</v>
      </c>
      <c r="B28" s="59" t="s">
        <v>229</v>
      </c>
      <c r="C28" s="50" t="s">
        <v>444</v>
      </c>
      <c r="E28" s="191">
        <v>114</v>
      </c>
      <c r="F28" s="57" t="s">
        <v>77</v>
      </c>
      <c r="G28" s="411">
        <v>0</v>
      </c>
      <c r="H28" s="411">
        <v>0</v>
      </c>
      <c r="I28" s="48">
        <f>E28*G28</f>
        <v>0</v>
      </c>
      <c r="J28" s="48">
        <f>E28*H28</f>
        <v>0</v>
      </c>
    </row>
    <row r="29" spans="1:10">
      <c r="B29" s="192"/>
    </row>
    <row r="30" spans="1:10" ht="14.4">
      <c r="A30" s="50">
        <f>MAX(A$1:A29)+1</f>
        <v>8</v>
      </c>
      <c r="B30" s="59" t="s">
        <v>229</v>
      </c>
      <c r="C30" s="50" t="s">
        <v>484</v>
      </c>
      <c r="E30" s="191">
        <v>11</v>
      </c>
      <c r="F30" s="57" t="s">
        <v>77</v>
      </c>
      <c r="G30" s="411">
        <v>0</v>
      </c>
      <c r="H30" s="411">
        <v>0</v>
      </c>
      <c r="I30" s="48">
        <f>E30*G30</f>
        <v>0</v>
      </c>
      <c r="J30" s="48">
        <f>E30*H30</f>
        <v>0</v>
      </c>
    </row>
    <row r="31" spans="1:10">
      <c r="B31" s="192"/>
    </row>
    <row r="32" spans="1:10" ht="14.4">
      <c r="A32" s="50">
        <f>MAX(A$1:A31)+1</f>
        <v>9</v>
      </c>
      <c r="B32" s="59" t="s">
        <v>229</v>
      </c>
      <c r="C32" s="50" t="s">
        <v>485</v>
      </c>
      <c r="E32" s="191">
        <v>14</v>
      </c>
      <c r="F32" s="57" t="s">
        <v>77</v>
      </c>
      <c r="G32" s="411">
        <v>0</v>
      </c>
      <c r="H32" s="411">
        <v>0</v>
      </c>
      <c r="I32" s="48">
        <f>E32*G32</f>
        <v>0</v>
      </c>
      <c r="J32" s="48">
        <f>E32*H32</f>
        <v>0</v>
      </c>
    </row>
    <row r="33" spans="1:10">
      <c r="A33" s="50"/>
      <c r="B33" s="59"/>
      <c r="C33" s="50"/>
      <c r="E33" s="50"/>
    </row>
    <row r="34" spans="1:10" ht="27.6">
      <c r="C34" s="168" t="s">
        <v>486</v>
      </c>
    </row>
    <row r="35" spans="1:10" ht="14.4">
      <c r="A35" s="50">
        <f>MAX(A$1:A34)+1</f>
        <v>10</v>
      </c>
      <c r="B35" s="59" t="s">
        <v>229</v>
      </c>
      <c r="C35" s="50" t="s">
        <v>230</v>
      </c>
      <c r="E35" s="191">
        <v>9</v>
      </c>
      <c r="F35" s="57" t="s">
        <v>25</v>
      </c>
      <c r="G35" s="411">
        <v>0</v>
      </c>
      <c r="H35" s="411">
        <v>0</v>
      </c>
      <c r="I35" s="48">
        <f>E35*G35</f>
        <v>0</v>
      </c>
      <c r="J35" s="48">
        <f>E35*H35</f>
        <v>0</v>
      </c>
    </row>
    <row r="36" spans="1:10">
      <c r="B36" s="192"/>
      <c r="G36" s="48"/>
      <c r="H36" s="48"/>
    </row>
    <row r="37" spans="1:10" ht="14.4">
      <c r="A37" s="50">
        <f>MAX(A$1:A36)+1</f>
        <v>11</v>
      </c>
      <c r="B37" s="59" t="s">
        <v>229</v>
      </c>
      <c r="C37" s="50" t="s">
        <v>242</v>
      </c>
      <c r="E37" s="191">
        <v>6</v>
      </c>
      <c r="F37" s="57" t="s">
        <v>25</v>
      </c>
      <c r="G37" s="411">
        <v>0</v>
      </c>
      <c r="H37" s="411">
        <v>0</v>
      </c>
      <c r="I37" s="48">
        <f>E37*G37</f>
        <v>0</v>
      </c>
      <c r="J37" s="48">
        <f>E37*H37</f>
        <v>0</v>
      </c>
    </row>
    <row r="38" spans="1:10">
      <c r="B38" s="192"/>
      <c r="G38" s="48"/>
      <c r="H38" s="48"/>
    </row>
    <row r="39" spans="1:10" ht="14.4">
      <c r="A39" s="50">
        <f>MAX(A$1:A38)+1</f>
        <v>12</v>
      </c>
      <c r="B39" s="59" t="s">
        <v>229</v>
      </c>
      <c r="C39" s="50" t="s">
        <v>231</v>
      </c>
      <c r="E39" s="191">
        <v>10</v>
      </c>
      <c r="F39" s="57" t="s">
        <v>25</v>
      </c>
      <c r="G39" s="411">
        <v>0</v>
      </c>
      <c r="H39" s="411">
        <v>0</v>
      </c>
      <c r="I39" s="48">
        <f>E39*G39</f>
        <v>0</v>
      </c>
      <c r="J39" s="48">
        <f>E39*H39</f>
        <v>0</v>
      </c>
    </row>
    <row r="40" spans="1:10">
      <c r="B40" s="192"/>
    </row>
    <row r="41" spans="1:10" ht="27.6">
      <c r="C41" s="168" t="s">
        <v>487</v>
      </c>
    </row>
    <row r="42" spans="1:10" ht="14.4">
      <c r="A42" s="50">
        <f>MAX(A$1:A41)+1</f>
        <v>13</v>
      </c>
      <c r="B42" s="59" t="s">
        <v>229</v>
      </c>
      <c r="C42" s="50" t="s">
        <v>233</v>
      </c>
      <c r="E42" s="191">
        <v>6</v>
      </c>
      <c r="F42" s="57" t="s">
        <v>25</v>
      </c>
      <c r="G42" s="411">
        <v>0</v>
      </c>
      <c r="H42" s="411">
        <v>0</v>
      </c>
      <c r="I42" s="48">
        <f>E42*G42</f>
        <v>0</v>
      </c>
      <c r="J42" s="48">
        <f>E42*H42</f>
        <v>0</v>
      </c>
    </row>
    <row r="43" spans="1:10">
      <c r="A43" s="50"/>
      <c r="B43" s="59"/>
      <c r="C43" s="50"/>
      <c r="E43" s="50"/>
    </row>
    <row r="44" spans="1:10" ht="41.4">
      <c r="C44" s="169" t="s">
        <v>488</v>
      </c>
    </row>
    <row r="45" spans="1:10">
      <c r="C45" s="168" t="s">
        <v>489</v>
      </c>
    </row>
    <row r="46" spans="1:10" ht="14.4">
      <c r="A46" s="50">
        <f>MAX(A$1:A45)+1</f>
        <v>14</v>
      </c>
      <c r="B46" s="59" t="s">
        <v>229</v>
      </c>
      <c r="C46" s="50" t="s">
        <v>490</v>
      </c>
      <c r="E46" s="191">
        <v>3</v>
      </c>
      <c r="F46" s="57" t="s">
        <v>25</v>
      </c>
      <c r="G46" s="411">
        <v>0</v>
      </c>
      <c r="H46" s="411">
        <v>0</v>
      </c>
      <c r="I46" s="48">
        <f>E46*G46</f>
        <v>0</v>
      </c>
      <c r="J46" s="48">
        <f>E46*H46</f>
        <v>0</v>
      </c>
    </row>
    <row r="47" spans="1:10">
      <c r="A47" s="50"/>
      <c r="B47" s="59"/>
      <c r="C47" s="50"/>
      <c r="E47" s="50"/>
    </row>
    <row r="48" spans="1:10">
      <c r="C48" s="169" t="s">
        <v>491</v>
      </c>
      <c r="G48" s="194"/>
      <c r="H48" s="194"/>
      <c r="I48" s="194"/>
      <c r="J48" s="194"/>
    </row>
    <row r="49" spans="1:10" ht="41.4">
      <c r="C49" s="168" t="s">
        <v>492</v>
      </c>
      <c r="G49" s="194"/>
      <c r="H49" s="194"/>
      <c r="I49" s="194"/>
      <c r="J49" s="194"/>
    </row>
    <row r="50" spans="1:10">
      <c r="C50" s="168" t="s">
        <v>493</v>
      </c>
      <c r="G50" s="194"/>
      <c r="H50" s="194"/>
      <c r="I50" s="194"/>
      <c r="J50" s="194"/>
    </row>
    <row r="51" spans="1:10" ht="14.4">
      <c r="A51" s="50">
        <f>MAX(A$1:A50)+1</f>
        <v>15</v>
      </c>
      <c r="B51" s="59" t="s">
        <v>229</v>
      </c>
      <c r="C51" s="50" t="s">
        <v>494</v>
      </c>
      <c r="E51" s="191">
        <v>4</v>
      </c>
      <c r="F51" s="57" t="s">
        <v>25</v>
      </c>
      <c r="G51" s="411">
        <v>0</v>
      </c>
      <c r="H51" s="411">
        <v>0</v>
      </c>
      <c r="I51" s="194">
        <f>G51*E51</f>
        <v>0</v>
      </c>
      <c r="J51" s="194">
        <f>H51*E51</f>
        <v>0</v>
      </c>
    </row>
    <row r="52" spans="1:10">
      <c r="A52" s="50"/>
      <c r="B52" s="59"/>
      <c r="C52" s="50"/>
      <c r="E52" s="50"/>
      <c r="G52" s="174"/>
      <c r="H52" s="174"/>
      <c r="I52" s="194"/>
      <c r="J52" s="194"/>
    </row>
    <row r="53" spans="1:10">
      <c r="C53" s="169" t="s">
        <v>491</v>
      </c>
      <c r="G53" s="194"/>
      <c r="H53" s="194"/>
      <c r="I53" s="194"/>
      <c r="J53" s="194"/>
    </row>
    <row r="54" spans="1:10" ht="41.4">
      <c r="C54" s="168" t="s">
        <v>492</v>
      </c>
      <c r="G54" s="194"/>
      <c r="H54" s="194"/>
      <c r="I54" s="194"/>
      <c r="J54" s="194"/>
    </row>
    <row r="55" spans="1:10">
      <c r="C55" s="168" t="s">
        <v>495</v>
      </c>
      <c r="G55" s="194"/>
      <c r="H55" s="194"/>
      <c r="I55" s="194"/>
      <c r="J55" s="194"/>
    </row>
    <row r="56" spans="1:10" ht="14.4">
      <c r="A56" s="50">
        <f>MAX(A$1:A55)+1</f>
        <v>16</v>
      </c>
      <c r="B56" s="59" t="s">
        <v>229</v>
      </c>
      <c r="C56" s="50" t="s">
        <v>494</v>
      </c>
      <c r="E56" s="191">
        <v>6</v>
      </c>
      <c r="F56" s="57" t="s">
        <v>25</v>
      </c>
      <c r="G56" s="411">
        <v>0</v>
      </c>
      <c r="H56" s="411">
        <v>0</v>
      </c>
      <c r="I56" s="194">
        <f>G56*E56</f>
        <v>0</v>
      </c>
      <c r="J56" s="194">
        <f>H56*E56</f>
        <v>0</v>
      </c>
    </row>
    <row r="57" spans="1:10">
      <c r="A57" s="50"/>
      <c r="B57" s="59"/>
      <c r="C57" s="50"/>
      <c r="E57" s="50"/>
      <c r="G57" s="174"/>
      <c r="H57" s="174"/>
      <c r="I57" s="194"/>
      <c r="J57" s="194"/>
    </row>
    <row r="58" spans="1:10">
      <c r="C58" s="169" t="s">
        <v>491</v>
      </c>
      <c r="G58" s="194"/>
      <c r="H58" s="194"/>
      <c r="I58" s="194"/>
      <c r="J58" s="194"/>
    </row>
    <row r="59" spans="1:10" ht="41.4">
      <c r="C59" s="168" t="s">
        <v>492</v>
      </c>
      <c r="G59" s="194"/>
      <c r="H59" s="194"/>
      <c r="I59" s="194"/>
      <c r="J59" s="194"/>
    </row>
    <row r="60" spans="1:10">
      <c r="C60" s="168" t="s">
        <v>496</v>
      </c>
      <c r="G60" s="194"/>
      <c r="H60" s="194"/>
      <c r="I60" s="194"/>
      <c r="J60" s="194"/>
    </row>
    <row r="61" spans="1:10" ht="14.4">
      <c r="A61" s="50">
        <f>MAX(A$1:A60)+1</f>
        <v>17</v>
      </c>
      <c r="B61" s="59" t="s">
        <v>229</v>
      </c>
      <c r="C61" s="50" t="s">
        <v>494</v>
      </c>
      <c r="E61" s="191">
        <v>5</v>
      </c>
      <c r="F61" s="57" t="s">
        <v>25</v>
      </c>
      <c r="G61" s="411">
        <v>0</v>
      </c>
      <c r="H61" s="411">
        <v>0</v>
      </c>
      <c r="I61" s="194">
        <f>G61*E61</f>
        <v>0</v>
      </c>
      <c r="J61" s="194">
        <f>H61*E61</f>
        <v>0</v>
      </c>
    </row>
    <row r="62" spans="1:10">
      <c r="A62" s="50"/>
      <c r="B62" s="59"/>
      <c r="C62" s="50"/>
      <c r="E62" s="50"/>
      <c r="G62" s="174"/>
      <c r="H62" s="174"/>
      <c r="I62" s="194"/>
      <c r="J62" s="194"/>
    </row>
    <row r="63" spans="1:10" ht="56.25" customHeight="1">
      <c r="C63" s="52" t="s">
        <v>497</v>
      </c>
      <c r="E63" s="194"/>
    </row>
    <row r="64" spans="1:10" ht="14.4">
      <c r="A64" s="50">
        <f>MAX(A$1:A63)+1</f>
        <v>18</v>
      </c>
      <c r="B64" s="59" t="s">
        <v>229</v>
      </c>
      <c r="C64" s="195"/>
      <c r="E64" s="196">
        <v>2</v>
      </c>
      <c r="F64" s="57" t="s">
        <v>25</v>
      </c>
      <c r="G64" s="411">
        <v>0</v>
      </c>
      <c r="H64" s="411">
        <v>0</v>
      </c>
      <c r="I64" s="194">
        <f>E64*G64</f>
        <v>0</v>
      </c>
      <c r="J64" s="194">
        <f>E64*H64</f>
        <v>0</v>
      </c>
    </row>
    <row r="65" spans="1:10">
      <c r="A65" s="50"/>
      <c r="B65" s="59"/>
      <c r="C65" s="195"/>
      <c r="E65" s="174"/>
    </row>
    <row r="66" spans="1:10" ht="41.4">
      <c r="A66" s="50"/>
      <c r="B66" s="59"/>
      <c r="C66" s="197" t="s">
        <v>498</v>
      </c>
      <c r="D66" s="50"/>
      <c r="E66" s="51"/>
      <c r="F66" s="198"/>
      <c r="G66" s="174"/>
      <c r="H66" s="174"/>
      <c r="I66" s="194"/>
      <c r="J66" s="194"/>
    </row>
    <row r="67" spans="1:10" ht="14.4">
      <c r="A67" s="50">
        <f>MAX(A$32:A66)+1</f>
        <v>19</v>
      </c>
      <c r="B67" s="59" t="s">
        <v>229</v>
      </c>
      <c r="C67" s="50"/>
      <c r="E67" s="51">
        <v>2</v>
      </c>
      <c r="F67" s="198" t="s">
        <v>25</v>
      </c>
      <c r="G67" s="411">
        <v>0</v>
      </c>
      <c r="H67" s="411">
        <v>0</v>
      </c>
      <c r="I67" s="194">
        <f>G67*E67</f>
        <v>0</v>
      </c>
      <c r="J67" s="194">
        <f>H67*E67</f>
        <v>0</v>
      </c>
    </row>
    <row r="68" spans="1:10" ht="14.4">
      <c r="A68" s="157"/>
      <c r="B68" s="157"/>
      <c r="C68" s="157"/>
      <c r="D68" s="157"/>
      <c r="E68" s="199"/>
      <c r="F68" s="200"/>
      <c r="G68" s="157"/>
      <c r="H68" s="157"/>
      <c r="I68" s="157"/>
      <c r="J68" s="157"/>
    </row>
    <row r="69" spans="1:10" ht="41.4">
      <c r="C69" s="170" t="s">
        <v>499</v>
      </c>
      <c r="G69" s="194"/>
      <c r="H69" s="194"/>
      <c r="I69" s="194"/>
      <c r="J69" s="194"/>
    </row>
    <row r="70" spans="1:10" ht="14.4">
      <c r="A70" s="50">
        <f>MAX(A23:A69)+1</f>
        <v>20</v>
      </c>
      <c r="B70" s="59" t="s">
        <v>229</v>
      </c>
      <c r="C70" s="169"/>
      <c r="D70" s="191"/>
      <c r="E70" s="191">
        <v>1</v>
      </c>
      <c r="F70" s="57" t="s">
        <v>25</v>
      </c>
      <c r="G70" s="411">
        <v>0</v>
      </c>
      <c r="H70" s="411">
        <v>0</v>
      </c>
      <c r="I70" s="194">
        <f>E70*G70</f>
        <v>0</v>
      </c>
      <c r="J70" s="194">
        <f>E70*H70</f>
        <v>0</v>
      </c>
    </row>
    <row r="71" spans="1:10" s="201" customFormat="1">
      <c r="A71" s="50"/>
      <c r="B71" s="59"/>
      <c r="C71" s="169"/>
      <c r="D71" s="50"/>
      <c r="E71" s="50"/>
      <c r="F71" s="57"/>
      <c r="G71" s="174"/>
      <c r="H71" s="174"/>
      <c r="I71" s="194"/>
      <c r="J71" s="194"/>
    </row>
    <row r="72" spans="1:10" ht="41.4">
      <c r="C72" s="170" t="s">
        <v>500</v>
      </c>
      <c r="G72" s="194"/>
      <c r="H72" s="194"/>
      <c r="I72" s="194"/>
      <c r="J72" s="194"/>
    </row>
    <row r="73" spans="1:10" ht="14.4">
      <c r="A73" s="50">
        <f>MAX(A26:A72)+1</f>
        <v>21</v>
      </c>
      <c r="B73" s="59" t="s">
        <v>229</v>
      </c>
      <c r="C73" s="169"/>
      <c r="D73" s="191"/>
      <c r="E73" s="191">
        <v>7</v>
      </c>
      <c r="F73" s="57" t="s">
        <v>25</v>
      </c>
      <c r="G73" s="411">
        <v>0</v>
      </c>
      <c r="H73" s="411">
        <v>0</v>
      </c>
      <c r="I73" s="194">
        <f>E73*G73</f>
        <v>0</v>
      </c>
      <c r="J73" s="194">
        <f>E73*H73</f>
        <v>0</v>
      </c>
    </row>
    <row r="74" spans="1:10" s="201" customFormat="1">
      <c r="A74" s="50"/>
      <c r="B74" s="59"/>
      <c r="C74" s="169"/>
      <c r="D74" s="50"/>
      <c r="E74" s="50"/>
      <c r="F74" s="57"/>
      <c r="G74" s="174"/>
      <c r="H74" s="174"/>
      <c r="I74" s="194"/>
      <c r="J74" s="194"/>
    </row>
    <row r="75" spans="1:10" ht="27.6">
      <c r="B75" s="50"/>
      <c r="C75" s="169" t="s">
        <v>501</v>
      </c>
      <c r="G75" s="174"/>
    </row>
    <row r="76" spans="1:10" ht="14.4">
      <c r="A76" s="50">
        <f>MAX(A$1:A75)+1</f>
        <v>22</v>
      </c>
      <c r="B76" s="59" t="s">
        <v>229</v>
      </c>
      <c r="C76" s="59" t="s">
        <v>502</v>
      </c>
      <c r="E76" s="191">
        <v>2</v>
      </c>
      <c r="F76" s="57" t="s">
        <v>25</v>
      </c>
      <c r="G76" s="411">
        <v>0</v>
      </c>
      <c r="H76" s="411">
        <v>0</v>
      </c>
      <c r="I76" s="48">
        <f>E76*G76</f>
        <v>0</v>
      </c>
      <c r="J76" s="48">
        <f>E76*H76</f>
        <v>0</v>
      </c>
    </row>
    <row r="77" spans="1:10">
      <c r="B77" s="50"/>
      <c r="C77" s="59"/>
      <c r="E77" s="50"/>
      <c r="G77" s="174"/>
    </row>
    <row r="78" spans="1:10">
      <c r="B78" s="50"/>
      <c r="C78" s="169" t="s">
        <v>503</v>
      </c>
      <c r="G78" s="174"/>
    </row>
    <row r="79" spans="1:10" ht="14.4">
      <c r="A79" s="50">
        <f>MAX(A75:A78)+1</f>
        <v>23</v>
      </c>
      <c r="B79" s="59" t="s">
        <v>229</v>
      </c>
      <c r="C79" s="59" t="s">
        <v>504</v>
      </c>
      <c r="E79" s="191">
        <v>2</v>
      </c>
      <c r="F79" s="57" t="s">
        <v>25</v>
      </c>
      <c r="G79" s="411">
        <v>0</v>
      </c>
      <c r="H79" s="411">
        <v>0</v>
      </c>
      <c r="I79" s="48">
        <f>E79*G79</f>
        <v>0</v>
      </c>
      <c r="J79" s="48">
        <f>E79*H79</f>
        <v>0</v>
      </c>
    </row>
    <row r="80" spans="1:10">
      <c r="A80" s="50"/>
      <c r="B80" s="59"/>
      <c r="C80" s="59"/>
      <c r="E80" s="50"/>
      <c r="G80" s="174"/>
    </row>
    <row r="81" spans="1:10">
      <c r="A81" s="46"/>
      <c r="B81" s="46"/>
      <c r="C81" s="169" t="s">
        <v>505</v>
      </c>
      <c r="E81" s="46"/>
      <c r="F81" s="46"/>
      <c r="G81" s="174"/>
    </row>
    <row r="82" spans="1:10" ht="14.4">
      <c r="A82" s="50">
        <f>MAX(A75:A81)+1</f>
        <v>24</v>
      </c>
      <c r="B82" s="59" t="s">
        <v>229</v>
      </c>
      <c r="C82" s="51" t="s">
        <v>506</v>
      </c>
      <c r="E82" s="45">
        <v>1</v>
      </c>
      <c r="F82" s="46" t="s">
        <v>25</v>
      </c>
      <c r="G82" s="411">
        <v>0</v>
      </c>
      <c r="H82" s="411">
        <v>0</v>
      </c>
      <c r="I82" s="48">
        <f>E82*G82</f>
        <v>0</v>
      </c>
      <c r="J82" s="48">
        <f>E82*H82</f>
        <v>0</v>
      </c>
    </row>
    <row r="83" spans="1:10">
      <c r="A83" s="50"/>
      <c r="B83" s="59"/>
      <c r="C83" s="51"/>
      <c r="E83" s="51"/>
      <c r="F83" s="46"/>
    </row>
    <row r="84" spans="1:10" s="201" customFormat="1">
      <c r="B84" s="202"/>
      <c r="C84" s="203" t="s">
        <v>507</v>
      </c>
    </row>
    <row r="85" spans="1:10" s="201" customFormat="1" ht="14.25" customHeight="1">
      <c r="A85" s="202">
        <f>MAX(A$1:A84)+1</f>
        <v>25</v>
      </c>
      <c r="B85" s="204" t="s">
        <v>229</v>
      </c>
      <c r="C85" s="202" t="s">
        <v>230</v>
      </c>
      <c r="E85" s="205">
        <v>8</v>
      </c>
      <c r="F85" s="201" t="s">
        <v>25</v>
      </c>
      <c r="G85" s="411">
        <v>0</v>
      </c>
      <c r="H85" s="411">
        <v>0</v>
      </c>
      <c r="I85" s="48">
        <f>E85*G85</f>
        <v>0</v>
      </c>
      <c r="J85" s="48">
        <f>E85*H85</f>
        <v>0</v>
      </c>
    </row>
    <row r="86" spans="1:10" s="201" customFormat="1" ht="14.25" customHeight="1">
      <c r="B86" s="202"/>
      <c r="C86" s="202"/>
      <c r="E86" s="202"/>
    </row>
    <row r="87" spans="1:10">
      <c r="B87" s="50"/>
      <c r="C87" s="168" t="s">
        <v>508</v>
      </c>
    </row>
    <row r="88" spans="1:10" ht="14.4">
      <c r="A88" s="50">
        <f>MAX(A81:A87)+1</f>
        <v>26</v>
      </c>
      <c r="B88" s="59" t="s">
        <v>229</v>
      </c>
      <c r="C88" s="195"/>
      <c r="E88" s="191">
        <v>50</v>
      </c>
      <c r="F88" s="57" t="s">
        <v>240</v>
      </c>
      <c r="G88" s="411">
        <v>0</v>
      </c>
      <c r="H88" s="411">
        <v>0</v>
      </c>
      <c r="I88" s="48">
        <f>E88*G88</f>
        <v>0</v>
      </c>
      <c r="J88" s="48">
        <f>E88*H88</f>
        <v>0</v>
      </c>
    </row>
    <row r="90" spans="1:10">
      <c r="C90" s="168" t="s">
        <v>509</v>
      </c>
    </row>
    <row r="91" spans="1:10">
      <c r="B91" s="50"/>
      <c r="C91" s="168" t="s">
        <v>510</v>
      </c>
    </row>
    <row r="92" spans="1:10" ht="14.4">
      <c r="A92" s="50">
        <f>MAX(A84:A91)+1</f>
        <v>27</v>
      </c>
      <c r="B92" s="59" t="s">
        <v>229</v>
      </c>
      <c r="C92" s="50" t="s">
        <v>511</v>
      </c>
      <c r="E92" s="191">
        <f>SUM(E14:E17)</f>
        <v>715</v>
      </c>
      <c r="F92" s="57" t="s">
        <v>77</v>
      </c>
      <c r="G92" s="280">
        <v>0</v>
      </c>
      <c r="H92" s="411">
        <v>0</v>
      </c>
      <c r="I92" s="282">
        <f>E92*G92</f>
        <v>0</v>
      </c>
      <c r="J92" s="48">
        <f>E92*H92</f>
        <v>0</v>
      </c>
    </row>
    <row r="94" spans="1:10">
      <c r="B94" s="50"/>
      <c r="C94" s="168" t="s">
        <v>512</v>
      </c>
    </row>
    <row r="95" spans="1:10" ht="14.4">
      <c r="A95" s="50">
        <f>MAX(A84:A94)+1</f>
        <v>28</v>
      </c>
      <c r="B95" s="59" t="s">
        <v>229</v>
      </c>
      <c r="C95" s="50" t="s">
        <v>511</v>
      </c>
      <c r="E95" s="191">
        <f>SUM(E28:E33)</f>
        <v>139</v>
      </c>
      <c r="F95" s="57" t="s">
        <v>77</v>
      </c>
      <c r="G95" s="280">
        <v>0</v>
      </c>
      <c r="H95" s="411">
        <v>0</v>
      </c>
      <c r="I95" s="282">
        <f>E95*G95</f>
        <v>0</v>
      </c>
      <c r="J95" s="48">
        <f>E95*H95</f>
        <v>0</v>
      </c>
    </row>
    <row r="97" spans="1:10">
      <c r="B97" s="50"/>
      <c r="C97" s="168" t="s">
        <v>513</v>
      </c>
    </row>
    <row r="98" spans="1:10" ht="14.4">
      <c r="A98" s="50">
        <f>MAX(A84:A97)+1</f>
        <v>29</v>
      </c>
      <c r="B98" s="59" t="s">
        <v>229</v>
      </c>
      <c r="C98" s="50" t="s">
        <v>514</v>
      </c>
      <c r="E98" s="191">
        <f>SUM(E14:E17)</f>
        <v>715</v>
      </c>
      <c r="F98" s="57" t="s">
        <v>77</v>
      </c>
      <c r="G98" s="280">
        <v>0</v>
      </c>
      <c r="H98" s="411">
        <v>0</v>
      </c>
      <c r="I98" s="282">
        <f>E98*G98</f>
        <v>0</v>
      </c>
      <c r="J98" s="48">
        <f>E98*H98</f>
        <v>0</v>
      </c>
    </row>
    <row r="99" spans="1:10">
      <c r="B99" s="192"/>
    </row>
    <row r="100" spans="1:10">
      <c r="B100" s="50"/>
      <c r="C100" s="168" t="s">
        <v>515</v>
      </c>
    </row>
    <row r="101" spans="1:10" ht="14.4">
      <c r="A101" s="50">
        <f>MAX(A87:A100)+1</f>
        <v>30</v>
      </c>
      <c r="B101" s="59" t="s">
        <v>229</v>
      </c>
      <c r="C101" s="50"/>
      <c r="E101" s="191">
        <v>4</v>
      </c>
      <c r="F101" s="57" t="s">
        <v>25</v>
      </c>
      <c r="G101" s="280">
        <v>0</v>
      </c>
      <c r="H101" s="411">
        <v>0</v>
      </c>
      <c r="I101" s="282">
        <f>E101*G101</f>
        <v>0</v>
      </c>
      <c r="J101" s="48">
        <f>E101*H101</f>
        <v>0</v>
      </c>
    </row>
    <row r="102" spans="1:10">
      <c r="B102" s="192"/>
    </row>
    <row r="103" spans="1:10">
      <c r="B103" s="50"/>
      <c r="C103" s="170" t="s">
        <v>516</v>
      </c>
    </row>
    <row r="104" spans="1:10" ht="14.4">
      <c r="A104" s="50">
        <f>MAX(A90:A103)+1</f>
        <v>31</v>
      </c>
      <c r="B104" s="59" t="s">
        <v>229</v>
      </c>
      <c r="C104" s="50"/>
      <c r="E104" s="191">
        <v>4</v>
      </c>
      <c r="F104" s="57" t="s">
        <v>25</v>
      </c>
      <c r="G104" s="280">
        <v>0</v>
      </c>
      <c r="H104" s="411">
        <v>0</v>
      </c>
      <c r="I104" s="282">
        <f>E104*G104</f>
        <v>0</v>
      </c>
      <c r="J104" s="48">
        <f>E104*H104</f>
        <v>0</v>
      </c>
    </row>
    <row r="105" spans="1:10">
      <c r="B105" s="192"/>
    </row>
    <row r="106" spans="1:10">
      <c r="C106" s="169" t="s">
        <v>517</v>
      </c>
      <c r="F106" s="206"/>
    </row>
    <row r="107" spans="1:10">
      <c r="B107" s="50"/>
      <c r="F107" s="50"/>
    </row>
    <row r="108" spans="1:10" ht="14.4">
      <c r="A108" s="50">
        <f>MAX(A84:A107)+1</f>
        <v>32</v>
      </c>
      <c r="B108" s="59" t="s">
        <v>229</v>
      </c>
      <c r="C108" s="50" t="s">
        <v>518</v>
      </c>
      <c r="E108" s="191">
        <f>E14</f>
        <v>576</v>
      </c>
      <c r="F108" s="59" t="s">
        <v>77</v>
      </c>
      <c r="G108" s="411">
        <v>0</v>
      </c>
      <c r="H108" s="411">
        <v>0</v>
      </c>
      <c r="I108" s="48">
        <f>E108*G108</f>
        <v>0</v>
      </c>
      <c r="J108" s="48">
        <f>E108*H108</f>
        <v>0</v>
      </c>
    </row>
    <row r="109" spans="1:10">
      <c r="B109" s="50"/>
      <c r="F109" s="59"/>
      <c r="G109" s="180"/>
      <c r="H109" s="180"/>
      <c r="I109" s="175"/>
      <c r="J109" s="175"/>
    </row>
    <row r="110" spans="1:10" ht="14.4">
      <c r="A110" s="50">
        <f>MAX(A88:A109)+1</f>
        <v>33</v>
      </c>
      <c r="B110" s="59" t="s">
        <v>229</v>
      </c>
      <c r="C110" s="50" t="s">
        <v>519</v>
      </c>
      <c r="E110" s="191">
        <f>E16</f>
        <v>139</v>
      </c>
      <c r="F110" s="59" t="s">
        <v>77</v>
      </c>
      <c r="G110" s="411">
        <v>0</v>
      </c>
      <c r="H110" s="411">
        <v>0</v>
      </c>
      <c r="I110" s="48">
        <f>E110*G110</f>
        <v>0</v>
      </c>
      <c r="J110" s="48">
        <f>E110*H110</f>
        <v>0</v>
      </c>
    </row>
    <row r="111" spans="1:10">
      <c r="B111" s="50"/>
      <c r="F111" s="59"/>
      <c r="G111" s="180"/>
      <c r="H111" s="180"/>
    </row>
    <row r="112" spans="1:10" ht="14.4">
      <c r="A112" s="50">
        <f>MAX(A90:A111)+1</f>
        <v>34</v>
      </c>
      <c r="B112" s="59" t="s">
        <v>229</v>
      </c>
      <c r="C112" s="50" t="s">
        <v>520</v>
      </c>
      <c r="E112" s="191">
        <f>E18</f>
        <v>91</v>
      </c>
      <c r="F112" s="59" t="s">
        <v>77</v>
      </c>
      <c r="G112" s="411">
        <v>0</v>
      </c>
      <c r="H112" s="411">
        <v>0</v>
      </c>
      <c r="I112" s="48">
        <f>E112*G112</f>
        <v>0</v>
      </c>
      <c r="J112" s="48">
        <f>E112*H112</f>
        <v>0</v>
      </c>
    </row>
    <row r="113" spans="1:10">
      <c r="C113" s="207"/>
      <c r="E113" s="207"/>
      <c r="G113" s="180"/>
      <c r="H113" s="180"/>
    </row>
    <row r="114" spans="1:10" ht="14.4">
      <c r="A114" s="50">
        <f>MAX(A92:A113)+1</f>
        <v>35</v>
      </c>
      <c r="B114" s="59" t="s">
        <v>229</v>
      </c>
      <c r="C114" s="50" t="s">
        <v>521</v>
      </c>
      <c r="E114" s="191">
        <f>E20</f>
        <v>39</v>
      </c>
      <c r="F114" s="59" t="s">
        <v>77</v>
      </c>
      <c r="G114" s="411">
        <v>0</v>
      </c>
      <c r="H114" s="411">
        <v>0</v>
      </c>
      <c r="I114" s="48">
        <f>E114*G114</f>
        <v>0</v>
      </c>
      <c r="J114" s="48">
        <f>E114*H114</f>
        <v>0</v>
      </c>
    </row>
    <row r="115" spans="1:10">
      <c r="C115" s="207"/>
      <c r="E115" s="207"/>
      <c r="G115" s="180"/>
      <c r="H115" s="180"/>
    </row>
    <row r="116" spans="1:10">
      <c r="B116" s="208" t="s">
        <v>522</v>
      </c>
      <c r="C116" s="209"/>
      <c r="I116" s="194">
        <f>SUM(I4:I114)</f>
        <v>0</v>
      </c>
      <c r="J116" s="194">
        <f>SUM(J4:J114)</f>
        <v>0</v>
      </c>
    </row>
    <row r="117" spans="1:10">
      <c r="B117" s="210"/>
      <c r="C117" s="209"/>
    </row>
    <row r="118" spans="1:10">
      <c r="B118" s="210"/>
      <c r="C118" s="209"/>
    </row>
  </sheetData>
  <sheetProtection algorithmName="SHA-512" hashValue="Epx3DQ8ORvj+EXy0FShCuQpYvARoI6Jbi+be5PVIPFQsSSXocvnRg1Nnr92mK8fQX8tPN1idI02HSmEZEqmrpA==" saltValue="PU5rTD0WyRHlHWTb3ne71w==" spinCount="100000" sheet="1" objects="1" scenarios="1" formatColumns="0" formatRows="0"/>
  <autoFilter ref="G1:H118"/>
  <pageMargins left="0.7" right="0.7" top="0.75" bottom="0.75" header="0.3" footer="0.3"/>
  <pageSetup paperSize="9" scale="62" orientation="portrait" r:id="rId1"/>
  <rowBreaks count="1" manualBreakCount="1">
    <brk id="6"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2"/>
  <sheetViews>
    <sheetView view="pageBreakPreview" topLeftCell="A61" zoomScaleNormal="100" zoomScaleSheetLayoutView="100" workbookViewId="0">
      <selection activeCell="H80" sqref="H80"/>
    </sheetView>
  </sheetViews>
  <sheetFormatPr defaultColWidth="9.109375" defaultRowHeight="14.4"/>
  <cols>
    <col min="1" max="1" width="3.33203125" style="46" bestFit="1" customWidth="1"/>
    <col min="2" max="2" width="3.33203125" style="46" customWidth="1"/>
    <col min="3" max="3" width="55.5546875" style="45" customWidth="1"/>
    <col min="4" max="4" width="5.5546875" style="157" bestFit="1" customWidth="1"/>
    <col min="5" max="5" width="5.6640625" style="46" customWidth="1"/>
    <col min="6" max="6" width="10.109375" style="47" bestFit="1" customWidth="1"/>
    <col min="7" max="7" width="10.109375" style="46" bestFit="1" customWidth="1"/>
    <col min="8" max="8" width="12.109375" style="46" customWidth="1"/>
    <col min="9" max="9" width="16.44140625" style="46" bestFit="1" customWidth="1"/>
    <col min="10" max="10" width="16.44140625" style="46" customWidth="1"/>
    <col min="11" max="16384" width="9.109375" style="46"/>
  </cols>
  <sheetData>
    <row r="1" spans="1:10">
      <c r="G1" s="44" t="s">
        <v>70</v>
      </c>
      <c r="H1" s="44" t="s">
        <v>71</v>
      </c>
      <c r="I1" s="44" t="s">
        <v>228</v>
      </c>
      <c r="J1" s="44" t="s">
        <v>243</v>
      </c>
    </row>
    <row r="2" spans="1:10" s="57" customFormat="1" ht="151.80000000000001">
      <c r="A2" s="55"/>
      <c r="B2" s="55"/>
      <c r="C2" s="58" t="s">
        <v>523</v>
      </c>
      <c r="D2" s="58"/>
      <c r="E2" s="60"/>
      <c r="F2" s="58"/>
      <c r="G2" s="58"/>
    </row>
    <row r="3" spans="1:10" s="57" customFormat="1" ht="27.6">
      <c r="A3" s="55"/>
      <c r="B3" s="55"/>
      <c r="C3" s="56" t="s">
        <v>244</v>
      </c>
      <c r="D3" s="56"/>
      <c r="E3" s="61"/>
      <c r="F3" s="56"/>
      <c r="G3" s="56"/>
    </row>
    <row r="4" spans="1:10" s="57" customFormat="1" ht="16.2">
      <c r="A4" s="55"/>
      <c r="B4" s="55"/>
      <c r="C4" s="56" t="s">
        <v>245</v>
      </c>
      <c r="D4" s="62">
        <v>2480</v>
      </c>
      <c r="E4" s="63" t="s">
        <v>246</v>
      </c>
      <c r="G4" s="55"/>
    </row>
    <row r="5" spans="1:10" s="57" customFormat="1" ht="13.8">
      <c r="A5" s="55"/>
      <c r="B5" s="55"/>
      <c r="C5" s="56" t="s">
        <v>247</v>
      </c>
      <c r="D5" s="55">
        <v>300</v>
      </c>
      <c r="E5" s="61" t="s">
        <v>248</v>
      </c>
      <c r="G5" s="55"/>
    </row>
    <row r="6" spans="1:10" s="57" customFormat="1" ht="15" customHeight="1">
      <c r="A6" s="55"/>
      <c r="B6" s="55"/>
      <c r="C6" s="56" t="s">
        <v>249</v>
      </c>
      <c r="D6" s="55" t="s">
        <v>250</v>
      </c>
      <c r="E6" s="61"/>
      <c r="G6" s="55"/>
    </row>
    <row r="7" spans="1:10" s="57" customFormat="1" ht="13.8">
      <c r="A7" s="55"/>
      <c r="B7" s="55"/>
      <c r="C7" s="56" t="s">
        <v>251</v>
      </c>
      <c r="D7" s="55">
        <v>400</v>
      </c>
      <c r="E7" s="61" t="s">
        <v>252</v>
      </c>
      <c r="G7" s="55"/>
    </row>
    <row r="8" spans="1:10" s="57" customFormat="1">
      <c r="A8" s="55">
        <v>1</v>
      </c>
      <c r="B8" s="56" t="s">
        <v>229</v>
      </c>
      <c r="C8" s="56" t="s">
        <v>524</v>
      </c>
      <c r="D8" s="55">
        <v>1</v>
      </c>
      <c r="E8" s="61" t="s">
        <v>25</v>
      </c>
      <c r="G8" s="411">
        <v>0</v>
      </c>
      <c r="H8" s="411">
        <v>0</v>
      </c>
      <c r="I8" s="64">
        <f>D8*G8</f>
        <v>0</v>
      </c>
      <c r="J8" s="65">
        <f>D8*H8</f>
        <v>0</v>
      </c>
    </row>
    <row r="9" spans="1:10" s="57" customFormat="1" ht="13.8">
      <c r="A9" s="55"/>
      <c r="B9" s="55"/>
      <c r="C9" s="55"/>
      <c r="D9" s="55"/>
      <c r="E9" s="61"/>
      <c r="G9" s="64"/>
      <c r="H9" s="64"/>
      <c r="I9" s="64"/>
      <c r="J9" s="64"/>
    </row>
    <row r="10" spans="1:10" ht="30.75" customHeight="1">
      <c r="C10" s="52" t="s">
        <v>253</v>
      </c>
      <c r="D10" s="46"/>
      <c r="G10" s="43"/>
      <c r="H10" s="43"/>
      <c r="I10" s="43"/>
      <c r="J10" s="43"/>
    </row>
    <row r="11" spans="1:10">
      <c r="A11" s="50">
        <f>MAX(A$2:A10)+1</f>
        <v>2</v>
      </c>
      <c r="B11" s="45" t="s">
        <v>229</v>
      </c>
      <c r="C11" s="45" t="s">
        <v>254</v>
      </c>
      <c r="D11" s="46"/>
      <c r="E11" s="45">
        <v>46</v>
      </c>
      <c r="F11" s="49" t="s">
        <v>77</v>
      </c>
      <c r="G11" s="411">
        <v>0</v>
      </c>
      <c r="H11" s="411">
        <v>0</v>
      </c>
      <c r="I11" s="48">
        <f>E11*G11</f>
        <v>0</v>
      </c>
      <c r="J11" s="48">
        <f>E11*H11</f>
        <v>0</v>
      </c>
    </row>
    <row r="12" spans="1:10" ht="13.8">
      <c r="B12" s="45"/>
      <c r="D12" s="46"/>
      <c r="E12" s="51"/>
      <c r="F12" s="49"/>
      <c r="G12" s="64"/>
      <c r="H12" s="64"/>
    </row>
    <row r="13" spans="1:10">
      <c r="A13" s="50">
        <f>MAX(A$10:A12)+1</f>
        <v>3</v>
      </c>
      <c r="B13" s="59" t="s">
        <v>229</v>
      </c>
      <c r="C13" s="45" t="s">
        <v>255</v>
      </c>
      <c r="D13" s="46"/>
      <c r="E13" s="45">
        <v>5</v>
      </c>
      <c r="F13" s="49" t="s">
        <v>77</v>
      </c>
      <c r="G13" s="411">
        <v>0</v>
      </c>
      <c r="H13" s="411">
        <v>0</v>
      </c>
      <c r="I13" s="48">
        <f>E13*G13</f>
        <v>0</v>
      </c>
      <c r="J13" s="48">
        <f>E13*H13</f>
        <v>0</v>
      </c>
    </row>
    <row r="14" spans="1:10" ht="13.8">
      <c r="B14" s="45"/>
      <c r="D14" s="46"/>
      <c r="E14" s="51"/>
      <c r="F14" s="49"/>
    </row>
    <row r="15" spans="1:10">
      <c r="A15" s="50">
        <f>MAX(A$10:A14)+1</f>
        <v>4</v>
      </c>
      <c r="B15" s="59" t="s">
        <v>229</v>
      </c>
      <c r="C15" s="45" t="s">
        <v>256</v>
      </c>
      <c r="D15" s="46"/>
      <c r="E15" s="45">
        <v>8</v>
      </c>
      <c r="F15" s="49" t="s">
        <v>77</v>
      </c>
      <c r="G15" s="411">
        <v>0</v>
      </c>
      <c r="H15" s="411">
        <v>0</v>
      </c>
      <c r="I15" s="64">
        <f>E15*G15</f>
        <v>0</v>
      </c>
      <c r="J15" s="64">
        <f>E15*H15</f>
        <v>0</v>
      </c>
    </row>
    <row r="16" spans="1:10" ht="13.8">
      <c r="B16" s="45"/>
      <c r="D16" s="46"/>
      <c r="E16" s="51"/>
      <c r="F16" s="49"/>
      <c r="G16" s="64"/>
      <c r="H16" s="64"/>
      <c r="I16" s="64"/>
      <c r="J16" s="64"/>
    </row>
    <row r="17" spans="1:10">
      <c r="A17" s="50">
        <f>MAX(A$10:A16)+1</f>
        <v>5</v>
      </c>
      <c r="B17" s="59" t="s">
        <v>229</v>
      </c>
      <c r="C17" s="45" t="s">
        <v>257</v>
      </c>
      <c r="D17" s="46"/>
      <c r="E17" s="45">
        <v>10</v>
      </c>
      <c r="F17" s="49" t="s">
        <v>77</v>
      </c>
      <c r="G17" s="411">
        <v>0</v>
      </c>
      <c r="H17" s="411">
        <v>0</v>
      </c>
      <c r="I17" s="64">
        <f>E17*G17</f>
        <v>0</v>
      </c>
      <c r="J17" s="64">
        <f>E17*H17</f>
        <v>0</v>
      </c>
    </row>
    <row r="18" spans="1:10" ht="13.8">
      <c r="B18" s="45"/>
      <c r="D18" s="46"/>
      <c r="E18" s="51"/>
      <c r="F18" s="49"/>
      <c r="G18" s="64"/>
      <c r="H18" s="64"/>
      <c r="I18" s="64"/>
      <c r="J18" s="64"/>
    </row>
    <row r="19" spans="1:10">
      <c r="A19" s="50">
        <f>MAX(A$10:A18)+1</f>
        <v>6</v>
      </c>
      <c r="B19" s="59" t="s">
        <v>229</v>
      </c>
      <c r="C19" s="45" t="s">
        <v>258</v>
      </c>
      <c r="D19" s="46"/>
      <c r="E19" s="45">
        <v>26</v>
      </c>
      <c r="F19" s="49" t="s">
        <v>77</v>
      </c>
      <c r="G19" s="411">
        <v>0</v>
      </c>
      <c r="H19" s="411">
        <v>0</v>
      </c>
      <c r="I19" s="64">
        <f>E19*G19</f>
        <v>0</v>
      </c>
      <c r="J19" s="64">
        <f>E19*H19</f>
        <v>0</v>
      </c>
    </row>
    <row r="20" spans="1:10" ht="13.8">
      <c r="B20" s="45"/>
      <c r="D20" s="46"/>
      <c r="E20" s="51"/>
      <c r="F20" s="49"/>
      <c r="G20" s="64"/>
      <c r="H20" s="64"/>
      <c r="I20" s="64"/>
      <c r="J20" s="64"/>
    </row>
    <row r="21" spans="1:10" ht="55.2">
      <c r="C21" s="58" t="s">
        <v>259</v>
      </c>
      <c r="D21" s="46"/>
      <c r="G21" s="64"/>
      <c r="H21" s="64"/>
      <c r="I21" s="64"/>
      <c r="J21" s="64"/>
    </row>
    <row r="22" spans="1:10" ht="16.2">
      <c r="A22" s="50">
        <f>MAX(A$10:A21)+1</f>
        <v>7</v>
      </c>
      <c r="B22" s="45" t="s">
        <v>229</v>
      </c>
      <c r="D22" s="46"/>
      <c r="E22" s="66">
        <f>23*1.1+30*(0.3+0.2+0.3+0.2)+26*1.5+6*2*1.1+5*2*1.5</f>
        <v>122.5</v>
      </c>
      <c r="F22" s="49" t="s">
        <v>260</v>
      </c>
      <c r="G22" s="411">
        <v>0</v>
      </c>
      <c r="H22" s="411">
        <v>0</v>
      </c>
      <c r="I22" s="64">
        <f>E22*G22</f>
        <v>0</v>
      </c>
      <c r="J22" s="64">
        <f>E22*H22</f>
        <v>0</v>
      </c>
    </row>
    <row r="23" spans="1:10" ht="13.8">
      <c r="B23" s="45"/>
      <c r="D23" s="46"/>
      <c r="E23" s="51"/>
      <c r="F23" s="49"/>
      <c r="G23" s="64"/>
      <c r="H23" s="64"/>
      <c r="I23" s="64"/>
      <c r="J23" s="64"/>
    </row>
    <row r="24" spans="1:10" s="57" customFormat="1" ht="27.6">
      <c r="A24" s="55"/>
      <c r="B24" s="55"/>
      <c r="C24" s="58" t="s">
        <v>261</v>
      </c>
      <c r="D24" s="58"/>
      <c r="E24" s="60"/>
      <c r="F24" s="64"/>
      <c r="G24" s="64"/>
      <c r="H24" s="64"/>
      <c r="I24" s="64"/>
    </row>
    <row r="25" spans="1:10" s="57" customFormat="1">
      <c r="A25" s="50">
        <f>MAX(A$2:A24)+1</f>
        <v>8</v>
      </c>
      <c r="B25" s="56" t="s">
        <v>229</v>
      </c>
      <c r="C25" s="56" t="s">
        <v>254</v>
      </c>
      <c r="E25" s="55">
        <v>21</v>
      </c>
      <c r="F25" s="61" t="s">
        <v>25</v>
      </c>
      <c r="G25" s="411">
        <v>0</v>
      </c>
      <c r="H25" s="411">
        <v>0</v>
      </c>
      <c r="I25" s="64">
        <f>E25*G25</f>
        <v>0</v>
      </c>
      <c r="J25" s="65">
        <f>E25*H25</f>
        <v>0</v>
      </c>
    </row>
    <row r="26" spans="1:10" s="57" customFormat="1" ht="13.8">
      <c r="A26" s="55"/>
      <c r="B26" s="55"/>
      <c r="C26" s="55"/>
      <c r="E26" s="55"/>
      <c r="F26" s="61"/>
      <c r="G26" s="64"/>
      <c r="H26" s="64"/>
      <c r="I26" s="64"/>
      <c r="J26" s="64"/>
    </row>
    <row r="27" spans="1:10" s="57" customFormat="1">
      <c r="A27" s="50">
        <f>MAX(A$2:A26)+1</f>
        <v>9</v>
      </c>
      <c r="B27" s="56" t="s">
        <v>229</v>
      </c>
      <c r="C27" s="56" t="s">
        <v>255</v>
      </c>
      <c r="E27" s="55">
        <v>2</v>
      </c>
      <c r="F27" s="61" t="s">
        <v>25</v>
      </c>
      <c r="G27" s="411">
        <v>0</v>
      </c>
      <c r="H27" s="411">
        <v>0</v>
      </c>
      <c r="I27" s="64">
        <f>E27*G27</f>
        <v>0</v>
      </c>
      <c r="J27" s="65">
        <f>E27*H27</f>
        <v>0</v>
      </c>
    </row>
    <row r="28" spans="1:10" s="57" customFormat="1" ht="13.8">
      <c r="A28" s="55"/>
      <c r="B28" s="55"/>
      <c r="C28" s="55"/>
      <c r="E28" s="55"/>
      <c r="F28" s="61"/>
      <c r="G28" s="64"/>
      <c r="H28" s="64"/>
      <c r="I28" s="64"/>
      <c r="J28" s="64"/>
    </row>
    <row r="29" spans="1:10" s="57" customFormat="1">
      <c r="A29" s="50">
        <f>MAX(A$2:A28)+1</f>
        <v>10</v>
      </c>
      <c r="B29" s="56" t="s">
        <v>229</v>
      </c>
      <c r="C29" s="56" t="s">
        <v>256</v>
      </c>
      <c r="E29" s="55">
        <v>2</v>
      </c>
      <c r="F29" s="61" t="s">
        <v>25</v>
      </c>
      <c r="G29" s="411">
        <v>0</v>
      </c>
      <c r="H29" s="411">
        <v>0</v>
      </c>
      <c r="I29" s="64">
        <f>E29*G29</f>
        <v>0</v>
      </c>
      <c r="J29" s="65">
        <f>E29*H29</f>
        <v>0</v>
      </c>
    </row>
    <row r="30" spans="1:10" s="57" customFormat="1" ht="13.8">
      <c r="A30" s="55"/>
      <c r="B30" s="55"/>
      <c r="C30" s="55"/>
      <c r="E30" s="55"/>
      <c r="F30" s="61"/>
      <c r="G30" s="64"/>
      <c r="H30" s="64"/>
      <c r="I30" s="64"/>
      <c r="J30" s="64"/>
    </row>
    <row r="31" spans="1:10" s="57" customFormat="1">
      <c r="A31" s="50">
        <f>MAX(A$2:A30)+1</f>
        <v>11</v>
      </c>
      <c r="B31" s="56" t="s">
        <v>229</v>
      </c>
      <c r="C31" s="56" t="s">
        <v>257</v>
      </c>
      <c r="E31" s="55">
        <v>2</v>
      </c>
      <c r="F31" s="61" t="s">
        <v>25</v>
      </c>
      <c r="G31" s="411">
        <v>0</v>
      </c>
      <c r="H31" s="411">
        <v>0</v>
      </c>
      <c r="I31" s="64">
        <f>E31*G31</f>
        <v>0</v>
      </c>
      <c r="J31" s="65">
        <f>E31*H31</f>
        <v>0</v>
      </c>
    </row>
    <row r="32" spans="1:10" s="57" customFormat="1" ht="13.8">
      <c r="A32" s="55"/>
      <c r="B32" s="55"/>
      <c r="C32" s="55"/>
      <c r="E32" s="55"/>
      <c r="F32" s="61"/>
      <c r="G32" s="64"/>
      <c r="H32" s="64"/>
      <c r="I32" s="64"/>
      <c r="J32" s="64"/>
    </row>
    <row r="33" spans="1:10" s="57" customFormat="1">
      <c r="A33" s="50">
        <f>MAX(A$2:A32)+1</f>
        <v>12</v>
      </c>
      <c r="B33" s="56" t="s">
        <v>229</v>
      </c>
      <c r="C33" s="56" t="s">
        <v>258</v>
      </c>
      <c r="E33" s="55">
        <v>2</v>
      </c>
      <c r="F33" s="61" t="s">
        <v>25</v>
      </c>
      <c r="G33" s="411">
        <v>0</v>
      </c>
      <c r="H33" s="411">
        <v>0</v>
      </c>
      <c r="I33" s="64">
        <f>E33*G33</f>
        <v>0</v>
      </c>
      <c r="J33" s="65">
        <f>E33*H33</f>
        <v>0</v>
      </c>
    </row>
    <row r="34" spans="1:10" s="57" customFormat="1" ht="13.8">
      <c r="A34" s="55"/>
      <c r="B34" s="55"/>
      <c r="C34" s="55"/>
      <c r="D34" s="55"/>
      <c r="E34" s="61"/>
      <c r="F34" s="64"/>
      <c r="G34" s="64"/>
      <c r="H34" s="64"/>
      <c r="I34" s="64"/>
    </row>
    <row r="35" spans="1:10" s="57" customFormat="1" ht="27.6">
      <c r="A35" s="55"/>
      <c r="B35" s="55"/>
      <c r="C35" s="58" t="s">
        <v>262</v>
      </c>
      <c r="D35" s="58"/>
      <c r="E35" s="60"/>
      <c r="F35" s="64"/>
      <c r="G35" s="64"/>
      <c r="H35" s="64"/>
      <c r="I35" s="64"/>
    </row>
    <row r="36" spans="1:10" s="57" customFormat="1">
      <c r="A36" s="50">
        <f>MAX(A$2:A35)+1</f>
        <v>13</v>
      </c>
      <c r="B36" s="56" t="s">
        <v>229</v>
      </c>
      <c r="C36" s="56" t="s">
        <v>263</v>
      </c>
      <c r="E36" s="55">
        <v>2</v>
      </c>
      <c r="F36" s="61" t="s">
        <v>25</v>
      </c>
      <c r="G36" s="411">
        <v>0</v>
      </c>
      <c r="H36" s="411">
        <v>0</v>
      </c>
      <c r="I36" s="64">
        <f>E36*G36</f>
        <v>0</v>
      </c>
      <c r="J36" s="65">
        <f>E36*H36</f>
        <v>0</v>
      </c>
    </row>
    <row r="37" spans="1:10" s="57" customFormat="1" ht="13.8">
      <c r="A37" s="55"/>
      <c r="B37" s="55"/>
      <c r="C37" s="55"/>
      <c r="E37" s="55"/>
      <c r="F37" s="61"/>
      <c r="G37" s="64"/>
      <c r="H37" s="64"/>
      <c r="I37" s="64"/>
      <c r="J37" s="64"/>
    </row>
    <row r="38" spans="1:10" s="57" customFormat="1" ht="41.4">
      <c r="A38" s="55"/>
      <c r="B38" s="55"/>
      <c r="C38" s="58" t="s">
        <v>264</v>
      </c>
      <c r="D38" s="58"/>
      <c r="E38" s="60"/>
      <c r="F38" s="64"/>
      <c r="G38" s="64"/>
      <c r="H38" s="64"/>
      <c r="I38" s="64"/>
    </row>
    <row r="39" spans="1:10" s="57" customFormat="1">
      <c r="A39" s="50">
        <f>MAX(A$2:A38)+1</f>
        <v>14</v>
      </c>
      <c r="B39" s="56" t="s">
        <v>229</v>
      </c>
      <c r="C39" s="56" t="s">
        <v>265</v>
      </c>
      <c r="E39" s="55">
        <v>4</v>
      </c>
      <c r="F39" s="61" t="s">
        <v>25</v>
      </c>
      <c r="G39" s="411">
        <v>0</v>
      </c>
      <c r="H39" s="411">
        <v>0</v>
      </c>
      <c r="I39" s="64">
        <f>E39*G39</f>
        <v>0</v>
      </c>
      <c r="J39" s="65">
        <f>E39*H39</f>
        <v>0</v>
      </c>
    </row>
    <row r="40" spans="1:10" s="57" customFormat="1" ht="13.8">
      <c r="A40" s="55"/>
      <c r="B40" s="55"/>
      <c r="C40" s="55"/>
      <c r="E40" s="55"/>
      <c r="F40" s="61"/>
      <c r="G40" s="64"/>
      <c r="H40" s="64"/>
      <c r="I40" s="64"/>
      <c r="J40" s="64"/>
    </row>
    <row r="41" spans="1:10" s="57" customFormat="1" ht="31.5" customHeight="1">
      <c r="A41" s="55"/>
      <c r="B41" s="55"/>
      <c r="C41" s="58" t="s">
        <v>266</v>
      </c>
      <c r="D41" s="58"/>
      <c r="E41" s="60"/>
      <c r="F41" s="64"/>
      <c r="G41" s="64"/>
      <c r="H41" s="64"/>
      <c r="I41" s="64"/>
    </row>
    <row r="42" spans="1:10" s="57" customFormat="1">
      <c r="A42" s="50">
        <f>MAX(A$2:A41)+1</f>
        <v>15</v>
      </c>
      <c r="B42" s="56" t="s">
        <v>229</v>
      </c>
      <c r="C42" s="56" t="s">
        <v>267</v>
      </c>
      <c r="E42" s="55">
        <f>15+4+6</f>
        <v>25</v>
      </c>
      <c r="F42" s="61" t="s">
        <v>25</v>
      </c>
      <c r="G42" s="411">
        <v>0</v>
      </c>
      <c r="H42" s="411">
        <v>0</v>
      </c>
      <c r="I42" s="64">
        <f>E42*G42</f>
        <v>0</v>
      </c>
      <c r="J42" s="65">
        <f>E42*H42</f>
        <v>0</v>
      </c>
    </row>
    <row r="43" spans="1:10" s="57" customFormat="1" ht="13.8">
      <c r="A43" s="55"/>
      <c r="B43" s="56"/>
      <c r="C43" s="55"/>
      <c r="D43" s="55"/>
      <c r="E43" s="61"/>
      <c r="F43" s="64"/>
      <c r="G43" s="64"/>
      <c r="H43" s="64"/>
      <c r="I43" s="64"/>
    </row>
    <row r="44" spans="1:10" s="57" customFormat="1">
      <c r="A44" s="50">
        <f>MAX(A$2:A43)+1</f>
        <v>16</v>
      </c>
      <c r="B44" s="56" t="s">
        <v>229</v>
      </c>
      <c r="C44" s="56" t="s">
        <v>268</v>
      </c>
      <c r="E44" s="55">
        <v>1</v>
      </c>
      <c r="F44" s="61" t="s">
        <v>25</v>
      </c>
      <c r="G44" s="411">
        <v>0</v>
      </c>
      <c r="H44" s="411">
        <v>0</v>
      </c>
      <c r="I44" s="64">
        <f>E44*G44</f>
        <v>0</v>
      </c>
      <c r="J44" s="65">
        <f>E44*H44</f>
        <v>0</v>
      </c>
    </row>
    <row r="45" spans="1:10" s="57" customFormat="1" ht="13.8">
      <c r="A45" s="55"/>
      <c r="B45" s="56"/>
      <c r="C45" s="55"/>
      <c r="D45" s="55"/>
      <c r="E45" s="61"/>
      <c r="F45" s="64"/>
      <c r="G45" s="64"/>
      <c r="H45" s="64"/>
      <c r="I45" s="64"/>
    </row>
    <row r="46" spans="1:10" s="57" customFormat="1">
      <c r="A46" s="50">
        <f>MAX(A$2:A45)+1</f>
        <v>17</v>
      </c>
      <c r="B46" s="56" t="s">
        <v>229</v>
      </c>
      <c r="C46" s="56" t="s">
        <v>269</v>
      </c>
      <c r="E46" s="55">
        <v>4</v>
      </c>
      <c r="F46" s="61" t="s">
        <v>25</v>
      </c>
      <c r="G46" s="411">
        <v>0</v>
      </c>
      <c r="H46" s="411">
        <v>0</v>
      </c>
      <c r="I46" s="64">
        <f>E46*G46</f>
        <v>0</v>
      </c>
      <c r="J46" s="65">
        <f>E46*H46</f>
        <v>0</v>
      </c>
    </row>
    <row r="47" spans="1:10" s="57" customFormat="1" ht="13.8">
      <c r="A47" s="55"/>
      <c r="B47" s="56"/>
      <c r="C47" s="55"/>
      <c r="D47" s="55"/>
      <c r="E47" s="61"/>
      <c r="F47" s="64"/>
      <c r="G47" s="64"/>
      <c r="H47" s="64"/>
      <c r="I47" s="64"/>
    </row>
    <row r="48" spans="1:10" s="57" customFormat="1">
      <c r="A48" s="50">
        <f>MAX(A$2:A47)+1</f>
        <v>18</v>
      </c>
      <c r="B48" s="56" t="s">
        <v>229</v>
      </c>
      <c r="C48" s="56" t="s">
        <v>270</v>
      </c>
      <c r="E48" s="55">
        <v>4</v>
      </c>
      <c r="F48" s="61" t="s">
        <v>25</v>
      </c>
      <c r="G48" s="411">
        <v>0</v>
      </c>
      <c r="H48" s="411">
        <v>0</v>
      </c>
      <c r="I48" s="64">
        <f>E48*G48</f>
        <v>0</v>
      </c>
      <c r="J48" s="65">
        <f>E48*H48</f>
        <v>0</v>
      </c>
    </row>
    <row r="49" spans="1:10" s="57" customFormat="1" ht="13.8">
      <c r="A49" s="55"/>
      <c r="B49" s="56"/>
      <c r="C49" s="55"/>
      <c r="D49" s="55"/>
      <c r="E49" s="61"/>
      <c r="F49" s="64"/>
      <c r="G49" s="64"/>
      <c r="H49" s="64"/>
      <c r="I49" s="64"/>
    </row>
    <row r="50" spans="1:10" s="57" customFormat="1" ht="31.5" customHeight="1">
      <c r="A50" s="55"/>
      <c r="B50" s="55"/>
      <c r="C50" s="58" t="s">
        <v>271</v>
      </c>
      <c r="D50" s="58"/>
      <c r="E50" s="60"/>
      <c r="F50" s="64"/>
      <c r="G50" s="64"/>
      <c r="H50" s="64"/>
      <c r="I50" s="64"/>
    </row>
    <row r="51" spans="1:10" s="57" customFormat="1">
      <c r="A51" s="50">
        <f>MAX(A$2:A50)+1</f>
        <v>19</v>
      </c>
      <c r="B51" s="56" t="s">
        <v>229</v>
      </c>
      <c r="C51" s="56" t="s">
        <v>272</v>
      </c>
      <c r="E51" s="55">
        <v>4</v>
      </c>
      <c r="F51" s="61" t="s">
        <v>25</v>
      </c>
      <c r="G51" s="411">
        <v>0</v>
      </c>
      <c r="H51" s="411">
        <v>0</v>
      </c>
      <c r="I51" s="64">
        <f>E51*G51</f>
        <v>0</v>
      </c>
      <c r="J51" s="65">
        <f>E51*H51</f>
        <v>0</v>
      </c>
    </row>
    <row r="52" spans="1:10" s="57" customFormat="1" ht="13.8">
      <c r="A52" s="50"/>
      <c r="B52" s="56"/>
      <c r="C52" s="56"/>
      <c r="E52" s="55"/>
      <c r="F52" s="61"/>
      <c r="G52" s="64"/>
      <c r="H52" s="64"/>
      <c r="I52" s="64"/>
      <c r="J52" s="65"/>
    </row>
    <row r="53" spans="1:10" ht="27.6">
      <c r="C53" s="54" t="s">
        <v>273</v>
      </c>
      <c r="D53" s="46"/>
      <c r="G53" s="64"/>
      <c r="H53" s="64"/>
      <c r="I53" s="64"/>
      <c r="J53" s="64"/>
    </row>
    <row r="54" spans="1:10">
      <c r="A54" s="50">
        <f>MAX(A$2:A53)+1</f>
        <v>20</v>
      </c>
      <c r="B54" s="59" t="s">
        <v>229</v>
      </c>
      <c r="C54" s="45" t="s">
        <v>274</v>
      </c>
      <c r="D54" s="46"/>
      <c r="E54" s="45">
        <v>2</v>
      </c>
      <c r="F54" s="49" t="s">
        <v>25</v>
      </c>
      <c r="G54" s="411">
        <v>0</v>
      </c>
      <c r="H54" s="411">
        <v>0</v>
      </c>
      <c r="I54" s="64">
        <f>E54*G54</f>
        <v>0</v>
      </c>
      <c r="J54" s="64">
        <f>E54*H54</f>
        <v>0</v>
      </c>
    </row>
    <row r="55" spans="1:10" ht="13.8">
      <c r="A55" s="50"/>
      <c r="B55" s="59"/>
      <c r="D55" s="46"/>
      <c r="E55" s="51"/>
      <c r="F55" s="49"/>
      <c r="G55" s="64"/>
      <c r="H55" s="64"/>
      <c r="I55" s="64"/>
      <c r="J55" s="64"/>
    </row>
    <row r="56" spans="1:10" ht="13.8">
      <c r="C56" s="54" t="s">
        <v>275</v>
      </c>
      <c r="D56" s="46"/>
      <c r="G56" s="64"/>
      <c r="H56" s="64"/>
      <c r="I56" s="64"/>
      <c r="J56" s="64"/>
    </row>
    <row r="57" spans="1:10">
      <c r="A57" s="50">
        <f>MAX(A$2:A56)+1</f>
        <v>21</v>
      </c>
      <c r="B57" s="59" t="s">
        <v>229</v>
      </c>
      <c r="C57" s="45" t="s">
        <v>276</v>
      </c>
      <c r="D57" s="46"/>
      <c r="E57" s="45">
        <v>2</v>
      </c>
      <c r="F57" s="49" t="s">
        <v>25</v>
      </c>
      <c r="G57" s="411">
        <v>0</v>
      </c>
      <c r="H57" s="411">
        <v>0</v>
      </c>
      <c r="I57" s="64">
        <f>E57*G57</f>
        <v>0</v>
      </c>
      <c r="J57" s="64">
        <f>E57*H57</f>
        <v>0</v>
      </c>
    </row>
    <row r="58" spans="1:10" ht="13.8">
      <c r="A58" s="50"/>
      <c r="B58" s="59"/>
      <c r="D58" s="46"/>
      <c r="E58" s="51"/>
      <c r="F58" s="49"/>
      <c r="G58" s="64"/>
      <c r="H58" s="64"/>
      <c r="I58" s="64"/>
      <c r="J58" s="64"/>
    </row>
    <row r="59" spans="1:10" s="57" customFormat="1" ht="13.8">
      <c r="A59" s="55"/>
      <c r="B59" s="55"/>
      <c r="C59" s="58" t="s">
        <v>277</v>
      </c>
      <c r="D59" s="58"/>
      <c r="E59" s="60"/>
      <c r="F59" s="64"/>
      <c r="G59" s="64"/>
      <c r="H59" s="64"/>
      <c r="I59" s="64"/>
    </row>
    <row r="60" spans="1:10" s="57" customFormat="1">
      <c r="A60" s="50">
        <f>MAX(A$2:A59)+1</f>
        <v>22</v>
      </c>
      <c r="B60" s="56" t="s">
        <v>229</v>
      </c>
      <c r="C60" s="56" t="s">
        <v>278</v>
      </c>
      <c r="E60" s="55">
        <v>19</v>
      </c>
      <c r="F60" s="61" t="s">
        <v>16</v>
      </c>
      <c r="G60" s="411">
        <v>0</v>
      </c>
      <c r="H60" s="411">
        <v>0</v>
      </c>
      <c r="I60" s="64">
        <f>E60*G60</f>
        <v>0</v>
      </c>
      <c r="J60" s="64">
        <f>E60*H60</f>
        <v>0</v>
      </c>
    </row>
    <row r="61" spans="1:10" s="57" customFormat="1" ht="13.8">
      <c r="A61" s="55"/>
      <c r="B61" s="56"/>
      <c r="C61" s="55"/>
      <c r="E61" s="55"/>
      <c r="F61" s="61"/>
      <c r="G61" s="64"/>
      <c r="H61" s="64"/>
      <c r="I61" s="64"/>
    </row>
    <row r="62" spans="1:10" s="57" customFormat="1" ht="27.6">
      <c r="A62" s="55"/>
      <c r="B62" s="55"/>
      <c r="C62" s="58" t="s">
        <v>279</v>
      </c>
      <c r="E62" s="58"/>
      <c r="F62" s="60"/>
      <c r="G62" s="64"/>
      <c r="H62" s="64"/>
      <c r="I62" s="64"/>
    </row>
    <row r="63" spans="1:10" s="57" customFormat="1">
      <c r="A63" s="50">
        <f>MAX(A$2:A62)+1</f>
        <v>23</v>
      </c>
      <c r="B63" s="56" t="s">
        <v>229</v>
      </c>
      <c r="C63" s="56"/>
      <c r="E63" s="55">
        <v>19</v>
      </c>
      <c r="F63" s="61" t="s">
        <v>16</v>
      </c>
      <c r="G63" s="411">
        <v>0</v>
      </c>
      <c r="H63" s="411">
        <v>0</v>
      </c>
      <c r="I63" s="64">
        <f>E63*G63</f>
        <v>0</v>
      </c>
      <c r="J63" s="64">
        <f>E63*H63</f>
        <v>0</v>
      </c>
    </row>
    <row r="64" spans="1:10" s="57" customFormat="1" ht="13.8">
      <c r="A64" s="55"/>
      <c r="B64" s="56"/>
      <c r="C64" s="55"/>
      <c r="E64" s="55"/>
      <c r="F64" s="61"/>
      <c r="G64" s="64"/>
      <c r="H64" s="64"/>
      <c r="I64" s="64"/>
    </row>
    <row r="65" spans="1:10" s="57" customFormat="1" ht="27.6">
      <c r="A65" s="55"/>
      <c r="B65" s="55"/>
      <c r="C65" s="58" t="s">
        <v>280</v>
      </c>
      <c r="E65" s="58"/>
      <c r="F65" s="60"/>
      <c r="G65" s="64"/>
      <c r="H65" s="64"/>
      <c r="I65" s="64"/>
    </row>
    <row r="66" spans="1:10" s="57" customFormat="1">
      <c r="A66" s="50">
        <f>MAX(A$2:A65)+1</f>
        <v>24</v>
      </c>
      <c r="B66" s="56" t="s">
        <v>229</v>
      </c>
      <c r="C66" s="56" t="s">
        <v>281</v>
      </c>
      <c r="E66" s="55">
        <v>10</v>
      </c>
      <c r="F66" s="61" t="s">
        <v>25</v>
      </c>
      <c r="G66" s="411">
        <v>0</v>
      </c>
      <c r="H66" s="411">
        <v>0</v>
      </c>
      <c r="I66" s="64">
        <f>E66*G66</f>
        <v>0</v>
      </c>
      <c r="J66" s="64">
        <f>E66*H66</f>
        <v>0</v>
      </c>
    </row>
    <row r="67" spans="1:10" s="57" customFormat="1" ht="13.8">
      <c r="A67" s="55"/>
      <c r="B67" s="56"/>
      <c r="C67" s="55"/>
      <c r="D67" s="55"/>
      <c r="E67" s="61"/>
      <c r="F67" s="64"/>
      <c r="G67" s="64"/>
      <c r="H67" s="64"/>
      <c r="I67" s="64"/>
    </row>
    <row r="68" spans="1:10" ht="27.6">
      <c r="C68" s="52" t="s">
        <v>282</v>
      </c>
      <c r="D68" s="46"/>
      <c r="G68" s="64"/>
      <c r="H68" s="64"/>
      <c r="I68" s="64"/>
      <c r="J68" s="64"/>
    </row>
    <row r="69" spans="1:10">
      <c r="A69" s="50">
        <f>MAX(A$10:A68)+1</f>
        <v>25</v>
      </c>
      <c r="B69" s="59" t="s">
        <v>229</v>
      </c>
      <c r="D69" s="46"/>
      <c r="E69" s="45">
        <v>100</v>
      </c>
      <c r="F69" s="49" t="s">
        <v>240</v>
      </c>
      <c r="G69" s="411">
        <v>0</v>
      </c>
      <c r="H69" s="411">
        <v>0</v>
      </c>
      <c r="I69" s="64">
        <f>E69*G69</f>
        <v>0</v>
      </c>
      <c r="J69" s="64">
        <f>E69*H69</f>
        <v>0</v>
      </c>
    </row>
    <row r="70" spans="1:10" ht="13.8">
      <c r="A70" s="50"/>
      <c r="B70" s="59"/>
      <c r="D70" s="46"/>
      <c r="E70" s="51"/>
      <c r="F70" s="49"/>
      <c r="G70" s="64"/>
      <c r="H70" s="64"/>
      <c r="I70" s="64"/>
      <c r="J70" s="64"/>
    </row>
    <row r="71" spans="1:10" ht="32.25" customHeight="1">
      <c r="C71" s="52" t="s">
        <v>525</v>
      </c>
      <c r="D71" s="46"/>
      <c r="G71" s="64"/>
      <c r="H71" s="64"/>
      <c r="I71" s="64"/>
      <c r="J71" s="64"/>
    </row>
    <row r="72" spans="1:10">
      <c r="A72" s="50">
        <f>MAX(A$10:A71)+1</f>
        <v>26</v>
      </c>
      <c r="B72" s="59" t="s">
        <v>229</v>
      </c>
      <c r="D72" s="46"/>
      <c r="E72" s="45">
        <v>50</v>
      </c>
      <c r="F72" s="49" t="s">
        <v>240</v>
      </c>
      <c r="G72" s="411">
        <v>0</v>
      </c>
      <c r="H72" s="411">
        <v>0</v>
      </c>
      <c r="I72" s="64">
        <f>E72*G72</f>
        <v>0</v>
      </c>
      <c r="J72" s="64">
        <f>E72*H72</f>
        <v>0</v>
      </c>
    </row>
    <row r="73" spans="1:10" ht="13.8">
      <c r="A73" s="50"/>
      <c r="B73" s="59"/>
      <c r="D73" s="46"/>
      <c r="E73" s="51"/>
      <c r="F73" s="49"/>
      <c r="G73" s="64"/>
      <c r="H73" s="64"/>
      <c r="I73" s="64"/>
      <c r="J73" s="64"/>
    </row>
    <row r="74" spans="1:10" ht="27.6">
      <c r="C74" s="53" t="s">
        <v>283</v>
      </c>
      <c r="D74" s="46"/>
      <c r="G74" s="64"/>
      <c r="H74" s="64"/>
      <c r="I74" s="64"/>
      <c r="J74" s="64"/>
    </row>
    <row r="75" spans="1:10" ht="13.5" customHeight="1">
      <c r="A75" s="50">
        <f>MAX(A$10:A74)+1</f>
        <v>27</v>
      </c>
      <c r="B75" s="59" t="s">
        <v>229</v>
      </c>
      <c r="D75" s="46"/>
      <c r="E75" s="45">
        <v>1</v>
      </c>
      <c r="F75" s="49" t="s">
        <v>241</v>
      </c>
      <c r="G75" s="280">
        <v>0</v>
      </c>
      <c r="H75" s="411">
        <v>0</v>
      </c>
      <c r="I75" s="284">
        <f>E75*G75</f>
        <v>0</v>
      </c>
      <c r="J75" s="64">
        <f>E75*H75</f>
        <v>0</v>
      </c>
    </row>
    <row r="76" spans="1:10" ht="13.8">
      <c r="A76" s="50"/>
      <c r="B76" s="59"/>
      <c r="D76" s="46"/>
      <c r="E76" s="51"/>
      <c r="F76" s="49"/>
      <c r="G76" s="64"/>
      <c r="H76" s="64"/>
      <c r="I76" s="64"/>
      <c r="J76" s="64"/>
    </row>
    <row r="77" spans="1:10" ht="41.4">
      <c r="C77" s="54" t="s">
        <v>284</v>
      </c>
      <c r="D77" s="46"/>
      <c r="G77" s="64"/>
      <c r="H77" s="64"/>
      <c r="I77" s="64"/>
      <c r="J77" s="64"/>
    </row>
    <row r="78" spans="1:10">
      <c r="A78" s="50">
        <f>MAX(A$10:A77)+1</f>
        <v>28</v>
      </c>
      <c r="B78" s="59" t="s">
        <v>229</v>
      </c>
      <c r="D78" s="46"/>
      <c r="E78" s="45">
        <v>1</v>
      </c>
      <c r="F78" s="49" t="s">
        <v>241</v>
      </c>
      <c r="G78" s="284">
        <v>0</v>
      </c>
      <c r="H78" s="411">
        <v>0</v>
      </c>
      <c r="I78" s="284">
        <f>E78*G78</f>
        <v>0</v>
      </c>
      <c r="J78" s="64">
        <f>E78*H78</f>
        <v>0</v>
      </c>
    </row>
    <row r="79" spans="1:10" ht="13.8">
      <c r="A79" s="50"/>
      <c r="B79" s="59"/>
      <c r="D79" s="46"/>
      <c r="E79" s="51"/>
      <c r="F79" s="49"/>
      <c r="G79" s="64"/>
      <c r="H79" s="64"/>
      <c r="I79" s="64"/>
      <c r="J79" s="64"/>
    </row>
    <row r="80" spans="1:10" ht="41.4">
      <c r="C80" s="54" t="s">
        <v>285</v>
      </c>
      <c r="D80" s="46"/>
      <c r="G80" s="64"/>
      <c r="H80" s="64"/>
      <c r="I80" s="64"/>
      <c r="J80" s="64"/>
    </row>
    <row r="81" spans="1:10">
      <c r="A81" s="50">
        <f>MAX(A$10:A80)+1</f>
        <v>29</v>
      </c>
      <c r="B81" s="59" t="s">
        <v>229</v>
      </c>
      <c r="C81" s="54" t="s">
        <v>286</v>
      </c>
      <c r="D81" s="46"/>
      <c r="E81" s="45">
        <v>1</v>
      </c>
      <c r="F81" s="49" t="s">
        <v>241</v>
      </c>
      <c r="G81" s="280">
        <v>0</v>
      </c>
      <c r="H81" s="411">
        <v>0</v>
      </c>
      <c r="I81" s="284">
        <f>E81*G81</f>
        <v>0</v>
      </c>
      <c r="J81" s="64">
        <f>E81*H81</f>
        <v>0</v>
      </c>
    </row>
    <row r="82" spans="1:10" ht="13.8">
      <c r="A82" s="50"/>
      <c r="B82" s="59"/>
      <c r="D82" s="46"/>
      <c r="E82" s="51"/>
      <c r="F82" s="49"/>
    </row>
    <row r="83" spans="1:10" ht="13.8">
      <c r="B83" s="193" t="s">
        <v>526</v>
      </c>
      <c r="D83" s="46"/>
      <c r="I83" s="213">
        <f>SUM(I3:I82)</f>
        <v>0</v>
      </c>
      <c r="J83" s="213">
        <f>SUM(J3:J82)</f>
        <v>0</v>
      </c>
    </row>
    <row r="84" spans="1:10" ht="13.8">
      <c r="B84" s="211"/>
      <c r="C84" s="212"/>
      <c r="D84" s="46"/>
    </row>
    <row r="85" spans="1:10" ht="13.8">
      <c r="B85" s="211"/>
      <c r="C85" s="212"/>
      <c r="D85" s="46"/>
    </row>
    <row r="86" spans="1:10" ht="13.8">
      <c r="D86" s="46"/>
    </row>
    <row r="87" spans="1:10" ht="13.8">
      <c r="D87" s="46"/>
    </row>
    <row r="88" spans="1:10" ht="13.8">
      <c r="D88" s="46"/>
    </row>
    <row r="89" spans="1:10" ht="13.8">
      <c r="D89" s="46"/>
    </row>
    <row r="90" spans="1:10" ht="13.8">
      <c r="D90" s="46"/>
    </row>
    <row r="91" spans="1:10" ht="13.8">
      <c r="D91" s="46"/>
    </row>
    <row r="92" spans="1:10" ht="13.8">
      <c r="D92" s="46"/>
    </row>
    <row r="93" spans="1:10" ht="13.8">
      <c r="D93" s="46"/>
    </row>
    <row r="94" spans="1:10" ht="13.8">
      <c r="D94" s="46"/>
    </row>
    <row r="95" spans="1:10" ht="13.8">
      <c r="D95" s="46"/>
    </row>
    <row r="96" spans="1:10" ht="13.8">
      <c r="D96" s="46"/>
    </row>
    <row r="97" s="46" customFormat="1" ht="13.8"/>
    <row r="98" s="46" customFormat="1" ht="13.8"/>
    <row r="99" s="46" customFormat="1" ht="13.8"/>
    <row r="100" s="46" customFormat="1" ht="13.8"/>
    <row r="101" s="46" customFormat="1" ht="13.8"/>
    <row r="102" s="46" customFormat="1" ht="13.8"/>
    <row r="103" s="46" customFormat="1" ht="13.8"/>
    <row r="104" s="46" customFormat="1" ht="13.8"/>
    <row r="105" s="46" customFormat="1" ht="13.8"/>
    <row r="106" s="46" customFormat="1" ht="13.8"/>
    <row r="107" s="46" customFormat="1" ht="13.8"/>
    <row r="108" s="46" customFormat="1" ht="13.8"/>
    <row r="109" s="46" customFormat="1" ht="13.8"/>
    <row r="110" s="46" customFormat="1" ht="13.8"/>
    <row r="111" s="46" customFormat="1" ht="13.8"/>
    <row r="112" s="46" customFormat="1" ht="13.8"/>
    <row r="113" s="46" customFormat="1" ht="13.8"/>
    <row r="114" s="46" customFormat="1" ht="13.8"/>
    <row r="115" s="46" customFormat="1" ht="13.8"/>
    <row r="116" s="46" customFormat="1" ht="13.8"/>
    <row r="117" s="46" customFormat="1" ht="13.8"/>
    <row r="118" s="46" customFormat="1" ht="13.8"/>
    <row r="119" s="46" customFormat="1" ht="13.8"/>
    <row r="120" s="46" customFormat="1" ht="13.8"/>
    <row r="121" s="46" customFormat="1" ht="13.8"/>
    <row r="122" s="46" customFormat="1" ht="13.8"/>
    <row r="123" s="46" customFormat="1" ht="13.8"/>
    <row r="124" s="46" customFormat="1" ht="13.8"/>
    <row r="125" s="46" customFormat="1" ht="13.8"/>
    <row r="126" s="46" customFormat="1" ht="13.8"/>
    <row r="127" s="46" customFormat="1" ht="13.8"/>
    <row r="128" s="46" customFormat="1" ht="13.8"/>
    <row r="129" s="46" customFormat="1" ht="13.8"/>
    <row r="130" s="46" customFormat="1" ht="13.8"/>
    <row r="131" s="46" customFormat="1" ht="13.8"/>
    <row r="132" s="46" customFormat="1" ht="13.8"/>
    <row r="133" s="46" customFormat="1" ht="13.8"/>
    <row r="134" s="46" customFormat="1" ht="13.8"/>
    <row r="135" s="46" customFormat="1" ht="13.8"/>
    <row r="136" s="46" customFormat="1" ht="13.8"/>
    <row r="137" s="46" customFormat="1" ht="13.8"/>
    <row r="138" s="46" customFormat="1" ht="13.8"/>
    <row r="139" s="46" customFormat="1" ht="13.8"/>
    <row r="140" s="46" customFormat="1" ht="13.8"/>
    <row r="141" s="46" customFormat="1" ht="13.8"/>
    <row r="142" s="46" customFormat="1" ht="13.8"/>
    <row r="143" s="46" customFormat="1" ht="13.8"/>
    <row r="144" s="46" customFormat="1" ht="13.8"/>
    <row r="145" s="46" customFormat="1" ht="13.8"/>
    <row r="146" s="46" customFormat="1" ht="13.8"/>
    <row r="147" s="46" customFormat="1" ht="13.8"/>
    <row r="148" s="46" customFormat="1" ht="13.8"/>
    <row r="149" s="46" customFormat="1" ht="13.8"/>
    <row r="150" s="46" customFormat="1" ht="13.8"/>
    <row r="151" s="46" customFormat="1" ht="13.8"/>
    <row r="152" s="46" customFormat="1" ht="13.8"/>
    <row r="153" s="46" customFormat="1" ht="13.8"/>
    <row r="154" s="46" customFormat="1" ht="13.8"/>
    <row r="155" s="46" customFormat="1" ht="13.8"/>
    <row r="156" s="46" customFormat="1" ht="13.8"/>
    <row r="157" s="46" customFormat="1" ht="13.8"/>
    <row r="158" s="46" customFormat="1" ht="13.8"/>
    <row r="159" s="46" customFormat="1" ht="13.8"/>
    <row r="160" s="46" customFormat="1" ht="13.8"/>
    <row r="161" s="46" customFormat="1" ht="13.8"/>
    <row r="162" s="46" customFormat="1" ht="13.8"/>
    <row r="163" s="46" customFormat="1" ht="13.8"/>
    <row r="164" s="46" customFormat="1" ht="13.8"/>
    <row r="165" s="46" customFormat="1" ht="13.8"/>
    <row r="166" s="46" customFormat="1" ht="13.8"/>
    <row r="167" s="46" customFormat="1" ht="13.8"/>
    <row r="168" s="46" customFormat="1" ht="13.8"/>
    <row r="169" s="46" customFormat="1" ht="13.8"/>
    <row r="170" s="46" customFormat="1" ht="13.8"/>
    <row r="171" s="46" customFormat="1" ht="13.8"/>
    <row r="172" s="46" customFormat="1" ht="13.8"/>
    <row r="173" s="46" customFormat="1" ht="13.8"/>
    <row r="174" s="46" customFormat="1" ht="13.8"/>
    <row r="175" s="46" customFormat="1" ht="13.8"/>
    <row r="176" s="46" customFormat="1" ht="13.8"/>
    <row r="177" s="46" customFormat="1" ht="13.8"/>
    <row r="178" s="46" customFormat="1" ht="13.8"/>
    <row r="179" s="46" customFormat="1" ht="13.8"/>
    <row r="180" s="46" customFormat="1" ht="13.8"/>
    <row r="181" s="46" customFormat="1" ht="13.8"/>
    <row r="182" s="46" customFormat="1" ht="13.8"/>
    <row r="183" s="46" customFormat="1" ht="13.8"/>
    <row r="184" s="46" customFormat="1" ht="13.8"/>
    <row r="185" s="46" customFormat="1" ht="13.8"/>
    <row r="186" s="46" customFormat="1" ht="13.8"/>
    <row r="187" s="46" customFormat="1" ht="13.8"/>
    <row r="188" s="46" customFormat="1" ht="13.8"/>
    <row r="189" s="46" customFormat="1" ht="13.8"/>
    <row r="190" s="46" customFormat="1" ht="13.8"/>
    <row r="191" s="46" customFormat="1" ht="13.8"/>
    <row r="192" s="46" customFormat="1" ht="13.8"/>
    <row r="193" s="46" customFormat="1" ht="13.8"/>
    <row r="194" s="46" customFormat="1" ht="13.8"/>
    <row r="195" s="46" customFormat="1" ht="13.8"/>
    <row r="196" s="46" customFormat="1" ht="13.8"/>
    <row r="197" s="46" customFormat="1" ht="13.8"/>
    <row r="198" s="46" customFormat="1" ht="13.8"/>
    <row r="199" s="46" customFormat="1" ht="13.8"/>
    <row r="200" s="46" customFormat="1" ht="13.8"/>
    <row r="201" s="46" customFormat="1" ht="13.8"/>
    <row r="202" s="46" customFormat="1" ht="13.8"/>
    <row r="203" s="46" customFormat="1" ht="13.8"/>
    <row r="204" s="46" customFormat="1" ht="13.8"/>
    <row r="205" s="46" customFormat="1" ht="13.8"/>
    <row r="206" s="46" customFormat="1" ht="13.8"/>
    <row r="207" s="46" customFormat="1" ht="13.8"/>
    <row r="208" s="46" customFormat="1" ht="13.8"/>
    <row r="209" s="46" customFormat="1" ht="13.8"/>
    <row r="210" s="46" customFormat="1" ht="13.8"/>
    <row r="211" s="46" customFormat="1" ht="13.8"/>
    <row r="212" s="46" customFormat="1" ht="13.8"/>
    <row r="213" s="46" customFormat="1" ht="13.8"/>
    <row r="214" s="46" customFormat="1" ht="13.8"/>
    <row r="215" s="46" customFormat="1" ht="13.8"/>
    <row r="216" s="46" customFormat="1" ht="13.8"/>
    <row r="217" s="46" customFormat="1" ht="13.8"/>
    <row r="218" s="46" customFormat="1" ht="13.8"/>
    <row r="219" s="46" customFormat="1" ht="13.8"/>
    <row r="220" s="46" customFormat="1" ht="13.8"/>
    <row r="221" s="46" customFormat="1" ht="13.8"/>
    <row r="222" s="46" customFormat="1" ht="13.8"/>
    <row r="223" s="46" customFormat="1" ht="13.8"/>
    <row r="224" s="46" customFormat="1" ht="13.8"/>
    <row r="225" s="46" customFormat="1" ht="13.8"/>
    <row r="226" s="46" customFormat="1" ht="13.8"/>
    <row r="227" s="46" customFormat="1" ht="13.8"/>
    <row r="228" s="46" customFormat="1" ht="13.8"/>
    <row r="229" s="46" customFormat="1" ht="13.8"/>
    <row r="230" s="46" customFormat="1" ht="13.8"/>
    <row r="231" s="46" customFormat="1" ht="13.8"/>
    <row r="232" s="46" customFormat="1" ht="13.8"/>
    <row r="233" s="46" customFormat="1" ht="13.8"/>
    <row r="234" s="46" customFormat="1" ht="13.8"/>
    <row r="235" s="46" customFormat="1" ht="13.8"/>
    <row r="236" s="46" customFormat="1" ht="13.8"/>
    <row r="237" s="46" customFormat="1" ht="13.8"/>
    <row r="238" s="46" customFormat="1" ht="13.8"/>
    <row r="239" s="46" customFormat="1" ht="13.8"/>
    <row r="240" s="46" customFormat="1" ht="13.8"/>
    <row r="241" s="46" customFormat="1" ht="13.8"/>
    <row r="242" s="46" customFormat="1" ht="13.8"/>
    <row r="243" s="46" customFormat="1" ht="13.8"/>
    <row r="244" s="46" customFormat="1" ht="13.8"/>
    <row r="245" s="46" customFormat="1" ht="13.8"/>
    <row r="246" s="46" customFormat="1" ht="13.8"/>
    <row r="247" s="46" customFormat="1" ht="13.8"/>
    <row r="248" s="46" customFormat="1" ht="13.8"/>
    <row r="249" s="46" customFormat="1" ht="13.8"/>
    <row r="250" s="46" customFormat="1" ht="13.8"/>
    <row r="251" s="46" customFormat="1" ht="13.8"/>
    <row r="252" s="46" customFormat="1" ht="13.8"/>
  </sheetData>
  <sheetProtection algorithmName="SHA-512" hashValue="3yGxMvnevotuTc+Sk9davAx7g2bwuS55ERp7nHK/Mc6zSZF4bKVMw1HNLNq1daDIKdtooXTs93KvX2cMvdwezA==" saltValue="x/trnC9MkbDJY5n8MeLauQ==" spinCount="100000" sheet="1" objects="1" scenarios="1" formatColumns="0" formatRows="0"/>
  <autoFilter ref="G1:H252"/>
  <pageMargins left="0.70866141732283472" right="0.70866141732283472" top="0.74803149606299213" bottom="0.74803149606299213" header="0.31496062992125984" footer="0.31496062992125984"/>
  <pageSetup paperSize="9" scale="93" orientation="landscape"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55" zoomScaleSheetLayoutView="100" workbookViewId="0">
      <selection activeCell="D21" sqref="D21"/>
    </sheetView>
  </sheetViews>
  <sheetFormatPr defaultColWidth="9.109375" defaultRowHeight="14.4"/>
  <cols>
    <col min="1" max="1" width="9.6640625" style="119" bestFit="1" customWidth="1"/>
    <col min="2" max="2" width="28.44140625" style="119" customWidth="1"/>
    <col min="3" max="3" width="8.44140625" style="119" customWidth="1"/>
    <col min="4" max="4" width="14.88671875" style="134" bestFit="1" customWidth="1"/>
    <col min="5" max="5" width="14" style="134" customWidth="1"/>
    <col min="6" max="6" width="14.44140625" style="134" customWidth="1"/>
    <col min="7" max="7" width="16.88671875" style="134" customWidth="1"/>
    <col min="8" max="16384" width="9.109375" style="89"/>
  </cols>
  <sheetData>
    <row r="1" spans="1:7" ht="18" customHeight="1">
      <c r="A1" s="445" t="s">
        <v>227</v>
      </c>
      <c r="B1" s="461"/>
      <c r="C1" s="461"/>
      <c r="D1" s="461"/>
      <c r="E1" s="461"/>
      <c r="F1" s="461"/>
      <c r="G1" s="462"/>
    </row>
    <row r="2" spans="1:7">
      <c r="C2" s="120"/>
      <c r="D2" s="121"/>
      <c r="E2" s="121"/>
      <c r="F2" s="121"/>
      <c r="G2" s="121"/>
    </row>
    <row r="3" spans="1:7">
      <c r="A3" s="122" t="s">
        <v>198</v>
      </c>
      <c r="B3" s="122" t="s">
        <v>61</v>
      </c>
      <c r="C3" s="122" t="s">
        <v>199</v>
      </c>
      <c r="D3" s="123" t="s">
        <v>324</v>
      </c>
      <c r="E3" s="123" t="s">
        <v>200</v>
      </c>
      <c r="F3" s="117" t="s">
        <v>201</v>
      </c>
      <c r="G3" s="117" t="s">
        <v>202</v>
      </c>
    </row>
    <row r="4" spans="1:7" ht="92.4">
      <c r="A4" s="124">
        <v>1</v>
      </c>
      <c r="B4" s="125" t="s">
        <v>203</v>
      </c>
      <c r="C4" s="126">
        <v>1</v>
      </c>
      <c r="D4" s="413">
        <v>0</v>
      </c>
      <c r="E4" s="413">
        <v>0</v>
      </c>
      <c r="F4" s="117">
        <f>C4*D4</f>
        <v>0</v>
      </c>
      <c r="G4" s="117">
        <f>C4*E4</f>
        <v>0</v>
      </c>
    </row>
    <row r="5" spans="1:7" ht="31.2">
      <c r="A5" s="124">
        <v>2</v>
      </c>
      <c r="B5" s="39" t="s">
        <v>204</v>
      </c>
      <c r="C5" s="126">
        <v>2</v>
      </c>
      <c r="D5" s="413">
        <v>0</v>
      </c>
      <c r="E5" s="413">
        <v>0</v>
      </c>
      <c r="F5" s="117">
        <f t="shared" ref="F5:F15" si="0">C5*D5</f>
        <v>0</v>
      </c>
      <c r="G5" s="117">
        <f t="shared" ref="G5:G15" si="1">C5*E5</f>
        <v>0</v>
      </c>
    </row>
    <row r="6" spans="1:7" ht="15.6">
      <c r="A6" s="124">
        <v>3</v>
      </c>
      <c r="B6" s="39" t="s">
        <v>205</v>
      </c>
      <c r="C6" s="126">
        <v>2</v>
      </c>
      <c r="D6" s="413">
        <v>0</v>
      </c>
      <c r="E6" s="413">
        <v>0</v>
      </c>
      <c r="F6" s="117">
        <f t="shared" si="0"/>
        <v>0</v>
      </c>
      <c r="G6" s="117">
        <f t="shared" si="1"/>
        <v>0</v>
      </c>
    </row>
    <row r="7" spans="1:7" ht="46.8">
      <c r="A7" s="124">
        <v>4</v>
      </c>
      <c r="B7" s="39" t="s">
        <v>206</v>
      </c>
      <c r="C7" s="126">
        <v>59</v>
      </c>
      <c r="D7" s="413">
        <v>0</v>
      </c>
      <c r="E7" s="413">
        <v>0</v>
      </c>
      <c r="F7" s="117">
        <f t="shared" si="0"/>
        <v>0</v>
      </c>
      <c r="G7" s="117">
        <f t="shared" si="1"/>
        <v>0</v>
      </c>
    </row>
    <row r="8" spans="1:7" ht="31.2">
      <c r="A8" s="124">
        <v>5</v>
      </c>
      <c r="B8" s="39" t="s">
        <v>207</v>
      </c>
      <c r="C8" s="126">
        <v>38</v>
      </c>
      <c r="D8" s="413">
        <v>0</v>
      </c>
      <c r="E8" s="413">
        <v>0</v>
      </c>
      <c r="F8" s="117">
        <f t="shared" si="0"/>
        <v>0</v>
      </c>
      <c r="G8" s="117">
        <f t="shared" si="1"/>
        <v>0</v>
      </c>
    </row>
    <row r="9" spans="1:7" ht="31.2">
      <c r="A9" s="124">
        <v>6</v>
      </c>
      <c r="B9" s="39" t="s">
        <v>208</v>
      </c>
      <c r="C9" s="126">
        <v>97</v>
      </c>
      <c r="D9" s="413">
        <v>0</v>
      </c>
      <c r="E9" s="413">
        <v>0</v>
      </c>
      <c r="F9" s="117">
        <f t="shared" si="0"/>
        <v>0</v>
      </c>
      <c r="G9" s="117">
        <f t="shared" si="1"/>
        <v>0</v>
      </c>
    </row>
    <row r="10" spans="1:7" ht="31.5" customHeight="1">
      <c r="A10" s="124">
        <v>7</v>
      </c>
      <c r="B10" s="39" t="s">
        <v>209</v>
      </c>
      <c r="C10" s="126">
        <v>11</v>
      </c>
      <c r="D10" s="413">
        <v>0</v>
      </c>
      <c r="E10" s="413">
        <v>0</v>
      </c>
      <c r="F10" s="117">
        <f t="shared" si="0"/>
        <v>0</v>
      </c>
      <c r="G10" s="117">
        <f t="shared" si="1"/>
        <v>0</v>
      </c>
    </row>
    <row r="11" spans="1:7" ht="31.2">
      <c r="A11" s="124">
        <v>8</v>
      </c>
      <c r="B11" s="39" t="s">
        <v>210</v>
      </c>
      <c r="C11" s="126">
        <v>11</v>
      </c>
      <c r="D11" s="413">
        <v>0</v>
      </c>
      <c r="E11" s="413">
        <v>0</v>
      </c>
      <c r="F11" s="117">
        <f t="shared" si="0"/>
        <v>0</v>
      </c>
      <c r="G11" s="117">
        <f t="shared" si="1"/>
        <v>0</v>
      </c>
    </row>
    <row r="12" spans="1:7" ht="31.2">
      <c r="A12" s="124">
        <v>9</v>
      </c>
      <c r="B12" s="39" t="s">
        <v>211</v>
      </c>
      <c r="C12" s="126">
        <v>23</v>
      </c>
      <c r="D12" s="413">
        <v>0</v>
      </c>
      <c r="E12" s="413">
        <v>0</v>
      </c>
      <c r="F12" s="117">
        <f t="shared" si="0"/>
        <v>0</v>
      </c>
      <c r="G12" s="117">
        <f t="shared" si="1"/>
        <v>0</v>
      </c>
    </row>
    <row r="13" spans="1:7" ht="15.6">
      <c r="A13" s="124">
        <v>10</v>
      </c>
      <c r="B13" s="39" t="s">
        <v>212</v>
      </c>
      <c r="C13" s="126">
        <v>1</v>
      </c>
      <c r="D13" s="413">
        <v>0</v>
      </c>
      <c r="E13" s="413">
        <v>0</v>
      </c>
      <c r="F13" s="117">
        <f t="shared" si="0"/>
        <v>0</v>
      </c>
      <c r="G13" s="117">
        <f t="shared" si="1"/>
        <v>0</v>
      </c>
    </row>
    <row r="14" spans="1:7" ht="31.2">
      <c r="A14" s="124">
        <v>11</v>
      </c>
      <c r="B14" s="39" t="s">
        <v>213</v>
      </c>
      <c r="C14" s="126">
        <v>3</v>
      </c>
      <c r="D14" s="413">
        <v>0</v>
      </c>
      <c r="E14" s="413">
        <v>0</v>
      </c>
      <c r="F14" s="117">
        <f t="shared" si="0"/>
        <v>0</v>
      </c>
      <c r="G14" s="117">
        <f t="shared" si="1"/>
        <v>0</v>
      </c>
    </row>
    <row r="15" spans="1:7" ht="15.6">
      <c r="A15" s="124">
        <v>12</v>
      </c>
      <c r="B15" s="39" t="s">
        <v>214</v>
      </c>
      <c r="C15" s="126">
        <v>1</v>
      </c>
      <c r="D15" s="413">
        <v>0</v>
      </c>
      <c r="E15" s="413">
        <v>0</v>
      </c>
      <c r="F15" s="117">
        <f t="shared" si="0"/>
        <v>0</v>
      </c>
      <c r="G15" s="117">
        <f t="shared" si="1"/>
        <v>0</v>
      </c>
    </row>
    <row r="16" spans="1:7" ht="27.6">
      <c r="A16" s="127">
        <v>13</v>
      </c>
      <c r="B16" s="128" t="s">
        <v>215</v>
      </c>
      <c r="C16" s="216">
        <v>1500</v>
      </c>
      <c r="D16" s="413">
        <v>0</v>
      </c>
      <c r="E16" s="413">
        <v>0</v>
      </c>
      <c r="F16" s="117">
        <f t="shared" ref="F16:F19" si="2">C16*D16</f>
        <v>0</v>
      </c>
      <c r="G16" s="117">
        <f t="shared" ref="G16:G19" si="3">C16*E16</f>
        <v>0</v>
      </c>
    </row>
    <row r="17" spans="1:7" ht="27.6">
      <c r="A17" s="127">
        <v>14</v>
      </c>
      <c r="B17" s="128" t="s">
        <v>216</v>
      </c>
      <c r="C17" s="216">
        <v>600</v>
      </c>
      <c r="D17" s="413">
        <v>0</v>
      </c>
      <c r="E17" s="413">
        <v>0</v>
      </c>
      <c r="F17" s="117">
        <f t="shared" si="2"/>
        <v>0</v>
      </c>
      <c r="G17" s="117">
        <f t="shared" si="3"/>
        <v>0</v>
      </c>
    </row>
    <row r="18" spans="1:7" ht="27.6">
      <c r="A18" s="127">
        <v>15</v>
      </c>
      <c r="B18" s="128" t="s">
        <v>217</v>
      </c>
      <c r="C18" s="216">
        <v>600</v>
      </c>
      <c r="D18" s="413">
        <v>0</v>
      </c>
      <c r="E18" s="413">
        <v>0</v>
      </c>
      <c r="F18" s="117">
        <f t="shared" si="2"/>
        <v>0</v>
      </c>
      <c r="G18" s="117">
        <f t="shared" si="3"/>
        <v>0</v>
      </c>
    </row>
    <row r="19" spans="1:7" ht="15.6">
      <c r="A19" s="127">
        <v>16</v>
      </c>
      <c r="B19" s="128" t="s">
        <v>218</v>
      </c>
      <c r="C19" s="217">
        <v>300</v>
      </c>
      <c r="D19" s="413">
        <v>0</v>
      </c>
      <c r="E19" s="413">
        <v>0</v>
      </c>
      <c r="F19" s="117">
        <f t="shared" si="2"/>
        <v>0</v>
      </c>
      <c r="G19" s="117">
        <f t="shared" si="3"/>
        <v>0</v>
      </c>
    </row>
    <row r="20" spans="1:7" ht="26.4">
      <c r="A20" s="124">
        <v>17</v>
      </c>
      <c r="B20" s="129" t="s">
        <v>219</v>
      </c>
      <c r="C20" s="130">
        <v>1</v>
      </c>
      <c r="D20" s="118">
        <v>0</v>
      </c>
      <c r="E20" s="413">
        <v>0</v>
      </c>
      <c r="F20" s="118">
        <f>C20*D20</f>
        <v>0</v>
      </c>
      <c r="G20" s="117">
        <f t="shared" ref="G20:G22" si="4">C20*E20</f>
        <v>0</v>
      </c>
    </row>
    <row r="21" spans="1:7" ht="39.6">
      <c r="A21" s="124">
        <v>18</v>
      </c>
      <c r="B21" s="129" t="s">
        <v>220</v>
      </c>
      <c r="C21" s="130">
        <v>1</v>
      </c>
      <c r="D21" s="118">
        <v>0</v>
      </c>
      <c r="E21" s="413">
        <v>0</v>
      </c>
      <c r="F21" s="118">
        <f t="shared" ref="F21:F22" si="5">C21*D21</f>
        <v>0</v>
      </c>
      <c r="G21" s="117">
        <f t="shared" si="4"/>
        <v>0</v>
      </c>
    </row>
    <row r="22" spans="1:7" ht="27.6">
      <c r="A22" s="124">
        <v>19</v>
      </c>
      <c r="B22" s="131" t="s">
        <v>221</v>
      </c>
      <c r="C22" s="130">
        <v>1</v>
      </c>
      <c r="D22" s="118">
        <v>0</v>
      </c>
      <c r="E22" s="413">
        <v>0</v>
      </c>
      <c r="F22" s="118">
        <f t="shared" si="5"/>
        <v>0</v>
      </c>
      <c r="G22" s="117">
        <f t="shared" si="4"/>
        <v>0</v>
      </c>
    </row>
    <row r="23" spans="1:7">
      <c r="B23" s="132" t="s">
        <v>222</v>
      </c>
      <c r="C23" s="133"/>
      <c r="D23" s="121"/>
      <c r="E23" s="121"/>
      <c r="F23" s="158">
        <f>SUM(F4:F22)</f>
        <v>0</v>
      </c>
      <c r="G23" s="158">
        <f>SUM(G4:G22)</f>
        <v>0</v>
      </c>
    </row>
    <row r="24" spans="1:7">
      <c r="C24" s="120"/>
      <c r="D24" s="121"/>
      <c r="E24" s="121"/>
      <c r="F24" s="459">
        <f>SUM(F23:G23)</f>
        <v>0</v>
      </c>
      <c r="G24" s="460"/>
    </row>
    <row r="25" spans="1:7">
      <c r="C25" s="120"/>
      <c r="D25" s="121"/>
      <c r="E25" s="121"/>
      <c r="F25" s="121"/>
      <c r="G25" s="121"/>
    </row>
    <row r="26" spans="1:7">
      <c r="C26" s="120"/>
      <c r="D26" s="121"/>
      <c r="E26" s="121"/>
      <c r="F26" s="121"/>
      <c r="G26" s="121"/>
    </row>
  </sheetData>
  <sheetProtection algorithmName="SHA-512" hashValue="Ld+OnZMaNdWKgsySY+7JZknfdrizGhYckyFEVeAz2yBkgoXL5CycNXpVbfCo8abP1QUbP2EVDNNPR8g/DMjdxw==" saltValue="lutq2hXB9OWQOmAouR7eJg==" spinCount="100000" sheet="1" objects="1" scenarios="1" formatColumns="0" formatRows="0"/>
  <mergeCells count="2">
    <mergeCell ref="F24:G24"/>
    <mergeCell ref="A1:G1"/>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10" sqref="D10"/>
    </sheetView>
  </sheetViews>
  <sheetFormatPr defaultRowHeight="14.4"/>
  <cols>
    <col min="1" max="1" width="6.88671875" customWidth="1"/>
    <col min="2" max="4" width="31" customWidth="1"/>
  </cols>
  <sheetData>
    <row r="1" spans="1:4" ht="15" customHeight="1">
      <c r="A1" s="422" t="s">
        <v>601</v>
      </c>
      <c r="B1" s="422"/>
      <c r="C1" s="157"/>
      <c r="D1" s="157"/>
    </row>
    <row r="2" spans="1:4">
      <c r="A2" s="422"/>
      <c r="B2" s="422"/>
      <c r="C2" s="157"/>
      <c r="D2" s="157"/>
    </row>
    <row r="3" spans="1:4" ht="15" customHeight="1">
      <c r="A3" s="422" t="s">
        <v>602</v>
      </c>
      <c r="B3" s="422"/>
      <c r="C3" s="157"/>
      <c r="D3" s="157"/>
    </row>
    <row r="4" spans="1:4">
      <c r="A4" s="422"/>
      <c r="B4" s="422"/>
      <c r="C4" s="157"/>
      <c r="D4" s="157"/>
    </row>
    <row r="5" spans="1:4">
      <c r="A5" s="157"/>
      <c r="B5" s="157"/>
      <c r="C5" s="157"/>
      <c r="D5" s="157"/>
    </row>
    <row r="6" spans="1:4">
      <c r="A6" s="441" t="s">
        <v>606</v>
      </c>
      <c r="B6" s="441"/>
      <c r="C6" s="441"/>
      <c r="D6" s="441"/>
    </row>
    <row r="7" spans="1:4" ht="43.2">
      <c r="A7" s="285" t="s">
        <v>607</v>
      </c>
      <c r="B7" s="285" t="s">
        <v>608</v>
      </c>
      <c r="C7" s="285" t="s">
        <v>609</v>
      </c>
      <c r="D7" s="285" t="s">
        <v>610</v>
      </c>
    </row>
    <row r="8" spans="1:4">
      <c r="A8" s="286">
        <v>1</v>
      </c>
      <c r="B8" s="287"/>
      <c r="C8" s="287"/>
      <c r="D8" s="287"/>
    </row>
    <row r="9" spans="1:4">
      <c r="A9" s="286">
        <v>2</v>
      </c>
      <c r="B9" s="287"/>
      <c r="C9" s="287"/>
      <c r="D9" s="287"/>
    </row>
    <row r="10" spans="1:4">
      <c r="A10" s="286">
        <v>3</v>
      </c>
      <c r="B10" s="287"/>
      <c r="C10" s="287"/>
      <c r="D10" s="287"/>
    </row>
    <row r="11" spans="1:4">
      <c r="A11" s="286">
        <v>4</v>
      </c>
      <c r="B11" s="287"/>
      <c r="C11" s="287"/>
      <c r="D11" s="287"/>
    </row>
    <row r="12" spans="1:4">
      <c r="A12" s="286">
        <v>5</v>
      </c>
      <c r="B12" s="287"/>
      <c r="C12" s="287"/>
      <c r="D12" s="287"/>
    </row>
    <row r="13" spans="1:4">
      <c r="A13" s="286">
        <v>6</v>
      </c>
      <c r="B13" s="287"/>
      <c r="C13" s="287"/>
      <c r="D13" s="287"/>
    </row>
    <row r="14" spans="1:4">
      <c r="A14" s="286">
        <v>7</v>
      </c>
      <c r="B14" s="287"/>
      <c r="C14" s="287"/>
      <c r="D14" s="287"/>
    </row>
    <row r="15" spans="1:4">
      <c r="A15" s="286">
        <v>8</v>
      </c>
      <c r="B15" s="287"/>
      <c r="C15" s="287"/>
      <c r="D15" s="287"/>
    </row>
    <row r="16" spans="1:4">
      <c r="A16" s="286">
        <v>9</v>
      </c>
      <c r="B16" s="287"/>
      <c r="C16" s="287"/>
      <c r="D16" s="287"/>
    </row>
    <row r="17" spans="1:4">
      <c r="A17" s="286">
        <v>10</v>
      </c>
      <c r="B17" s="287"/>
      <c r="C17" s="287"/>
      <c r="D17" s="287"/>
    </row>
  </sheetData>
  <mergeCells count="3">
    <mergeCell ref="A1:B2"/>
    <mergeCell ref="A3:B4"/>
    <mergeCell ref="A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D8" sqref="D8"/>
    </sheetView>
  </sheetViews>
  <sheetFormatPr defaultRowHeight="14.4"/>
  <cols>
    <col min="1" max="1" width="5.44140625" customWidth="1"/>
    <col min="2" max="2" width="10" customWidth="1"/>
    <col min="3" max="3" width="34.88671875" customWidth="1"/>
    <col min="4" max="4" width="7" customWidth="1"/>
    <col min="5" max="5" width="6.88671875" customWidth="1"/>
  </cols>
  <sheetData>
    <row r="1" spans="1:9">
      <c r="A1" s="422" t="s">
        <v>601</v>
      </c>
      <c r="B1" s="422"/>
      <c r="C1" s="422"/>
      <c r="D1" s="288"/>
      <c r="E1" s="288"/>
      <c r="F1" s="288"/>
      <c r="G1" s="288"/>
      <c r="H1" s="288"/>
      <c r="I1" s="288"/>
    </row>
    <row r="2" spans="1:9">
      <c r="A2" s="422"/>
      <c r="B2" s="422"/>
      <c r="C2" s="422"/>
      <c r="D2" s="288"/>
      <c r="E2" s="288"/>
      <c r="F2" s="288"/>
      <c r="G2" s="288"/>
      <c r="H2" s="288"/>
      <c r="I2" s="288"/>
    </row>
    <row r="3" spans="1:9">
      <c r="A3" s="422" t="s">
        <v>602</v>
      </c>
      <c r="B3" s="422"/>
      <c r="C3" s="422"/>
      <c r="D3" s="288"/>
      <c r="E3" s="288"/>
      <c r="F3" s="288"/>
      <c r="G3" s="288"/>
      <c r="H3" s="288"/>
      <c r="I3" s="288"/>
    </row>
    <row r="4" spans="1:9">
      <c r="A4" s="422"/>
      <c r="B4" s="422"/>
      <c r="C4" s="422"/>
      <c r="D4" s="288"/>
      <c r="E4" s="288"/>
      <c r="F4" s="288"/>
      <c r="G4" s="288"/>
      <c r="H4" s="288"/>
      <c r="I4" s="288"/>
    </row>
    <row r="5" spans="1:9">
      <c r="A5" s="288"/>
      <c r="B5" s="288"/>
      <c r="C5" s="288"/>
      <c r="D5" s="288"/>
      <c r="E5" s="288"/>
      <c r="F5" s="288"/>
      <c r="G5" s="288"/>
      <c r="H5" s="288"/>
      <c r="I5" s="288"/>
    </row>
    <row r="6" spans="1:9">
      <c r="A6" s="442" t="s">
        <v>53</v>
      </c>
      <c r="B6" s="443"/>
      <c r="C6" s="443"/>
      <c r="D6" s="443"/>
      <c r="E6" s="443"/>
      <c r="F6" s="443"/>
      <c r="G6" s="443"/>
      <c r="H6" s="443"/>
      <c r="I6" s="444"/>
    </row>
    <row r="7" spans="1:9" ht="26.4">
      <c r="A7" s="289" t="s">
        <v>607</v>
      </c>
      <c r="B7" s="289" t="s">
        <v>7</v>
      </c>
      <c r="C7" s="289" t="s">
        <v>8</v>
      </c>
      <c r="D7" s="290" t="s">
        <v>9</v>
      </c>
      <c r="E7" s="289" t="s">
        <v>10</v>
      </c>
      <c r="F7" s="291" t="s">
        <v>11</v>
      </c>
      <c r="G7" s="291" t="s">
        <v>12</v>
      </c>
      <c r="H7" s="291" t="s">
        <v>13</v>
      </c>
      <c r="I7" s="291" t="s">
        <v>14</v>
      </c>
    </row>
    <row r="8" spans="1:9">
      <c r="A8" s="292">
        <v>1</v>
      </c>
      <c r="B8" s="293"/>
      <c r="C8" s="293"/>
      <c r="D8" s="293"/>
      <c r="E8" s="293"/>
      <c r="F8" s="294"/>
      <c r="G8" s="294"/>
      <c r="H8" s="295">
        <f>ROUND(D8*F8, 0)</f>
        <v>0</v>
      </c>
      <c r="I8" s="295">
        <f>ROUND(D8*G8, 0)</f>
        <v>0</v>
      </c>
    </row>
    <row r="9" spans="1:9">
      <c r="A9" s="292">
        <v>2</v>
      </c>
      <c r="B9" s="293"/>
      <c r="C9" s="293"/>
      <c r="D9" s="293"/>
      <c r="E9" s="293"/>
      <c r="F9" s="294"/>
      <c r="G9" s="294"/>
      <c r="H9" s="295">
        <f t="shared" ref="H9:H17" si="0">ROUND(D9*F9, 0)</f>
        <v>0</v>
      </c>
      <c r="I9" s="295">
        <f t="shared" ref="I9:I17" si="1">ROUND(D9*G9, 0)</f>
        <v>0</v>
      </c>
    </row>
    <row r="10" spans="1:9">
      <c r="A10" s="292">
        <v>3</v>
      </c>
      <c r="B10" s="293"/>
      <c r="C10" s="293"/>
      <c r="D10" s="293"/>
      <c r="E10" s="293"/>
      <c r="F10" s="294"/>
      <c r="G10" s="294"/>
      <c r="H10" s="295">
        <f t="shared" si="0"/>
        <v>0</v>
      </c>
      <c r="I10" s="295">
        <f t="shared" si="1"/>
        <v>0</v>
      </c>
    </row>
    <row r="11" spans="1:9">
      <c r="A11" s="292">
        <v>4</v>
      </c>
      <c r="B11" s="293"/>
      <c r="C11" s="293"/>
      <c r="D11" s="293"/>
      <c r="E11" s="293"/>
      <c r="F11" s="294"/>
      <c r="G11" s="294"/>
      <c r="H11" s="295">
        <f t="shared" si="0"/>
        <v>0</v>
      </c>
      <c r="I11" s="295">
        <f t="shared" si="1"/>
        <v>0</v>
      </c>
    </row>
    <row r="12" spans="1:9">
      <c r="A12" s="292">
        <v>5</v>
      </c>
      <c r="B12" s="293"/>
      <c r="C12" s="293"/>
      <c r="D12" s="293"/>
      <c r="E12" s="293"/>
      <c r="F12" s="294"/>
      <c r="G12" s="294"/>
      <c r="H12" s="295">
        <f t="shared" si="0"/>
        <v>0</v>
      </c>
      <c r="I12" s="295">
        <f t="shared" si="1"/>
        <v>0</v>
      </c>
    </row>
    <row r="13" spans="1:9">
      <c r="A13" s="292">
        <v>6</v>
      </c>
      <c r="B13" s="293"/>
      <c r="C13" s="293"/>
      <c r="D13" s="293"/>
      <c r="E13" s="293"/>
      <c r="F13" s="294"/>
      <c r="G13" s="294"/>
      <c r="H13" s="295">
        <f t="shared" si="0"/>
        <v>0</v>
      </c>
      <c r="I13" s="295">
        <f t="shared" si="1"/>
        <v>0</v>
      </c>
    </row>
    <row r="14" spans="1:9">
      <c r="A14" s="292">
        <v>7</v>
      </c>
      <c r="B14" s="293"/>
      <c r="C14" s="293"/>
      <c r="D14" s="293"/>
      <c r="E14" s="293"/>
      <c r="F14" s="294"/>
      <c r="G14" s="294"/>
      <c r="H14" s="295">
        <f t="shared" si="0"/>
        <v>0</v>
      </c>
      <c r="I14" s="295">
        <f t="shared" si="1"/>
        <v>0</v>
      </c>
    </row>
    <row r="15" spans="1:9">
      <c r="A15" s="292">
        <v>8</v>
      </c>
      <c r="B15" s="293"/>
      <c r="C15" s="293"/>
      <c r="D15" s="293"/>
      <c r="E15" s="293"/>
      <c r="F15" s="294"/>
      <c r="G15" s="294"/>
      <c r="H15" s="295">
        <f t="shared" si="0"/>
        <v>0</v>
      </c>
      <c r="I15" s="295">
        <f t="shared" si="1"/>
        <v>0</v>
      </c>
    </row>
    <row r="16" spans="1:9">
      <c r="A16" s="292">
        <v>9</v>
      </c>
      <c r="B16" s="293"/>
      <c r="C16" s="293"/>
      <c r="D16" s="293"/>
      <c r="E16" s="293"/>
      <c r="F16" s="294"/>
      <c r="G16" s="294"/>
      <c r="H16" s="295">
        <f t="shared" si="0"/>
        <v>0</v>
      </c>
      <c r="I16" s="295">
        <f t="shared" si="1"/>
        <v>0</v>
      </c>
    </row>
    <row r="17" spans="1:9">
      <c r="A17" s="292">
        <v>10</v>
      </c>
      <c r="B17" s="293"/>
      <c r="C17" s="293"/>
      <c r="D17" s="293"/>
      <c r="E17" s="293"/>
      <c r="F17" s="294"/>
      <c r="G17" s="294"/>
      <c r="H17" s="295">
        <f t="shared" si="0"/>
        <v>0</v>
      </c>
      <c r="I17" s="295">
        <f t="shared" si="1"/>
        <v>0</v>
      </c>
    </row>
    <row r="18" spans="1:9">
      <c r="A18" s="296"/>
      <c r="B18" s="297"/>
      <c r="C18" s="297" t="s">
        <v>611</v>
      </c>
      <c r="D18" s="297"/>
      <c r="E18" s="298"/>
      <c r="F18" s="297"/>
      <c r="G18" s="299"/>
      <c r="H18" s="291">
        <f>SUM(H8:H17)</f>
        <v>0</v>
      </c>
      <c r="I18" s="300">
        <f>SUM(I8:I17)</f>
        <v>0</v>
      </c>
    </row>
  </sheetData>
  <sheetProtection algorithmName="SHA-512" hashValue="mmHZfISrKUoBwyO0SlHWQvxqbiYy3frIkB3cfitSEsQIZk2NpH6wfmqSMhmULRaC1/psv08EtAQ3X/eUwuoHjw==" saltValue="q3dBDowKPSwPkk8BaGmcfg==" spinCount="100000" sheet="1" objects="1" scenarios="1" formatColumns="0" formatRows="0"/>
  <mergeCells count="3">
    <mergeCell ref="A1:C2"/>
    <mergeCell ref="A3:C4"/>
    <mergeCell ref="A6: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85" zoomScaleNormal="100" zoomScaleSheetLayoutView="85" workbookViewId="0">
      <selection activeCell="H8" sqref="H8"/>
    </sheetView>
  </sheetViews>
  <sheetFormatPr defaultRowHeight="14.4"/>
  <cols>
    <col min="1" max="1" width="3.44140625" bestFit="1" customWidth="1"/>
    <col min="2" max="2" width="35.6640625" customWidth="1"/>
    <col min="7" max="8" width="13.33203125" style="40" bestFit="1" customWidth="1"/>
  </cols>
  <sheetData>
    <row r="1" spans="1:8" ht="18">
      <c r="A1" s="445" t="s">
        <v>295</v>
      </c>
      <c r="B1" s="446"/>
      <c r="C1" s="446"/>
      <c r="D1" s="446"/>
      <c r="E1" s="446"/>
      <c r="F1" s="446"/>
      <c r="G1" s="446"/>
      <c r="H1" s="447"/>
    </row>
    <row r="2" spans="1:8">
      <c r="A2" s="67"/>
      <c r="B2" s="34"/>
      <c r="C2" s="23"/>
      <c r="D2" s="34"/>
      <c r="E2" s="33"/>
      <c r="F2" s="33"/>
      <c r="G2" s="86"/>
      <c r="H2" s="86"/>
    </row>
    <row r="3" spans="1:8">
      <c r="A3" s="67"/>
      <c r="B3" s="34"/>
      <c r="C3" s="23"/>
      <c r="D3" s="34"/>
      <c r="E3" s="33"/>
      <c r="F3" s="33"/>
      <c r="G3" s="86"/>
      <c r="H3" s="86"/>
    </row>
    <row r="4" spans="1:8">
      <c r="A4" s="68"/>
      <c r="B4" s="28" t="s">
        <v>1</v>
      </c>
      <c r="C4" s="27"/>
      <c r="D4" s="26"/>
      <c r="E4" s="25"/>
      <c r="F4" s="25"/>
      <c r="G4" s="83" t="s">
        <v>2</v>
      </c>
      <c r="H4" s="83" t="s">
        <v>3</v>
      </c>
    </row>
    <row r="5" spans="1:8">
      <c r="A5" s="67" t="s">
        <v>297</v>
      </c>
      <c r="B5" s="34" t="s">
        <v>4</v>
      </c>
      <c r="C5" s="23"/>
      <c r="D5" s="34"/>
      <c r="E5" s="33"/>
      <c r="F5" s="33"/>
      <c r="G5" s="86">
        <f>'1.1 Bontási munkák'!H7</f>
        <v>0</v>
      </c>
      <c r="H5" s="86">
        <f>'1.1 Bontási munkák'!I7</f>
        <v>0</v>
      </c>
    </row>
    <row r="6" spans="1:8">
      <c r="A6" s="67" t="s">
        <v>298</v>
      </c>
      <c r="B6" s="34" t="s">
        <v>296</v>
      </c>
      <c r="C6" s="23"/>
      <c r="D6" s="34"/>
      <c r="E6" s="33"/>
      <c r="F6" s="33"/>
      <c r="G6" s="86">
        <f>'1.2 Építési munkák'!G13</f>
        <v>0</v>
      </c>
      <c r="H6" s="86">
        <f>'1.2 Építési munkák'!H13</f>
        <v>0</v>
      </c>
    </row>
    <row r="7" spans="1:8">
      <c r="A7" s="67" t="s">
        <v>299</v>
      </c>
      <c r="B7" s="34" t="s">
        <v>300</v>
      </c>
      <c r="C7" s="23"/>
      <c r="D7" s="34"/>
      <c r="E7" s="33"/>
      <c r="F7" s="33"/>
      <c r="G7" s="86">
        <f>'1.3 Szigeteléstechnológia'!G14</f>
        <v>0</v>
      </c>
      <c r="H7" s="86">
        <f>'1.3 Szigeteléstechnológia'!H14</f>
        <v>0</v>
      </c>
    </row>
    <row r="8" spans="1:8">
      <c r="A8" s="68"/>
      <c r="B8" s="28" t="s">
        <v>5</v>
      </c>
      <c r="C8" s="27"/>
      <c r="D8" s="26"/>
      <c r="E8" s="25"/>
      <c r="F8" s="25"/>
      <c r="G8" s="83">
        <f>SUM(G5:G7)</f>
        <v>0</v>
      </c>
      <c r="H8" s="83">
        <f>SUM(H5:H7)</f>
        <v>0</v>
      </c>
    </row>
  </sheetData>
  <sheetProtection algorithmName="SHA-512" hashValue="twvdvy/gyi/IxdLJ72t5sqET1lpvIuRbOIC5+qFzbdirMcuz+oUVE1WuY2D6UZ8/EB7SOXdHnhMphc7XsNJFrA==" saltValue="WI9OzC0Pc4XvQohCa8jmOQ==" spinCount="100000" sheet="1" objects="1" scenarios="1" formatColumns="0" formatRows="0"/>
  <mergeCells count="1">
    <mergeCell ref="A1:H1"/>
  </mergeCell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topLeftCell="A16" zoomScaleNormal="100" zoomScaleSheetLayoutView="100" workbookViewId="0">
      <selection activeCell="F24" sqref="F24"/>
    </sheetView>
  </sheetViews>
  <sheetFormatPr defaultColWidth="9.109375" defaultRowHeight="14.4"/>
  <cols>
    <col min="1" max="1" width="4.33203125" style="89" bestFit="1" customWidth="1"/>
    <col min="2" max="2" width="9.109375" style="89"/>
    <col min="3" max="3" width="28.44140625" style="89" customWidth="1"/>
    <col min="4" max="4" width="9.109375" style="89"/>
    <col min="5" max="5" width="9.109375" style="88"/>
    <col min="6" max="6" width="9.44140625" style="88" bestFit="1" customWidth="1"/>
    <col min="7" max="7" width="12" style="88" bestFit="1" customWidth="1"/>
    <col min="8" max="8" width="12.33203125" style="88" bestFit="1" customWidth="1"/>
    <col min="9" max="9" width="13.33203125" style="88" bestFit="1" customWidth="1"/>
    <col min="10" max="16384" width="9.109375" style="89"/>
  </cols>
  <sheetData>
    <row r="1" spans="1:9" ht="18">
      <c r="A1" s="448" t="s">
        <v>0</v>
      </c>
      <c r="B1" s="446"/>
      <c r="C1" s="446"/>
      <c r="D1" s="446"/>
      <c r="E1" s="446"/>
      <c r="F1" s="446"/>
      <c r="G1" s="446"/>
      <c r="H1" s="446"/>
      <c r="I1" s="447"/>
    </row>
    <row r="5" spans="1:9" ht="26.4">
      <c r="A5" s="29"/>
      <c r="B5" s="28" t="s">
        <v>1</v>
      </c>
      <c r="C5" s="79"/>
      <c r="D5" s="27"/>
      <c r="E5" s="81"/>
      <c r="F5" s="82"/>
      <c r="G5" s="82"/>
      <c r="H5" s="83" t="s">
        <v>2</v>
      </c>
      <c r="I5" s="83" t="s">
        <v>3</v>
      </c>
    </row>
    <row r="6" spans="1:9">
      <c r="A6" s="29">
        <v>1</v>
      </c>
      <c r="B6" s="24" t="s">
        <v>4</v>
      </c>
      <c r="C6" s="26"/>
      <c r="D6" s="27"/>
      <c r="E6" s="81"/>
      <c r="F6" s="82"/>
      <c r="G6" s="82"/>
      <c r="H6" s="82">
        <f>H32</f>
        <v>0</v>
      </c>
      <c r="I6" s="82">
        <f>I32</f>
        <v>0</v>
      </c>
    </row>
    <row r="7" spans="1:9">
      <c r="A7" s="90"/>
      <c r="B7" s="28" t="s">
        <v>5</v>
      </c>
      <c r="C7" s="24"/>
      <c r="D7" s="24"/>
      <c r="E7" s="91"/>
      <c r="F7" s="91"/>
      <c r="G7" s="91"/>
      <c r="H7" s="83">
        <f>SUM(H6)</f>
        <v>0</v>
      </c>
      <c r="I7" s="83">
        <f>SUM(I6)</f>
        <v>0</v>
      </c>
    </row>
    <row r="10" spans="1:9">
      <c r="A10" s="92"/>
      <c r="B10" s="78" t="s">
        <v>4</v>
      </c>
      <c r="C10" s="32"/>
      <c r="D10" s="93"/>
      <c r="E10" s="94"/>
      <c r="F10" s="94"/>
      <c r="G10" s="94"/>
      <c r="H10" s="94"/>
      <c r="I10" s="94"/>
    </row>
    <row r="11" spans="1:9" ht="26.4">
      <c r="A11" s="31" t="s">
        <v>6</v>
      </c>
      <c r="B11" s="79" t="s">
        <v>7</v>
      </c>
      <c r="C11" s="79" t="s">
        <v>8</v>
      </c>
      <c r="D11" s="30" t="s">
        <v>9</v>
      </c>
      <c r="E11" s="84" t="s">
        <v>10</v>
      </c>
      <c r="F11" s="83" t="s">
        <v>11</v>
      </c>
      <c r="G11" s="83" t="s">
        <v>12</v>
      </c>
      <c r="H11" s="83" t="s">
        <v>13</v>
      </c>
      <c r="I11" s="83" t="s">
        <v>14</v>
      </c>
    </row>
    <row r="12" spans="1:9" ht="52.8">
      <c r="A12" s="38">
        <v>1</v>
      </c>
      <c r="B12" s="37" t="s">
        <v>17</v>
      </c>
      <c r="C12" s="164" t="s">
        <v>563</v>
      </c>
      <c r="D12" s="220">
        <f>12</f>
        <v>12</v>
      </c>
      <c r="E12" s="161" t="s">
        <v>15</v>
      </c>
      <c r="F12" s="301">
        <v>0</v>
      </c>
      <c r="G12" s="303">
        <v>0</v>
      </c>
      <c r="H12" s="301">
        <f>D12*F12</f>
        <v>0</v>
      </c>
      <c r="I12" s="86">
        <f>D12*G12</f>
        <v>0</v>
      </c>
    </row>
    <row r="13" spans="1:9">
      <c r="A13" s="38"/>
      <c r="B13" s="37"/>
      <c r="C13" s="164"/>
      <c r="D13" s="219"/>
      <c r="E13" s="161"/>
      <c r="F13" s="87"/>
      <c r="G13" s="87"/>
      <c r="H13" s="86"/>
      <c r="I13" s="86"/>
    </row>
    <row r="14" spans="1:9" ht="66">
      <c r="A14" s="38">
        <v>2</v>
      </c>
      <c r="B14" s="37" t="s">
        <v>18</v>
      </c>
      <c r="C14" s="164" t="s">
        <v>19</v>
      </c>
      <c r="D14" s="220">
        <v>0.68</v>
      </c>
      <c r="E14" s="161" t="s">
        <v>15</v>
      </c>
      <c r="F14" s="301">
        <v>0</v>
      </c>
      <c r="G14" s="303">
        <v>0</v>
      </c>
      <c r="H14" s="301">
        <f>D14*F14</f>
        <v>0</v>
      </c>
      <c r="I14" s="86">
        <f>D14*G14</f>
        <v>0</v>
      </c>
    </row>
    <row r="15" spans="1:9">
      <c r="A15" s="38"/>
      <c r="B15" s="37"/>
      <c r="C15" s="164"/>
      <c r="D15" s="219"/>
      <c r="E15" s="161"/>
      <c r="F15" s="87"/>
      <c r="G15" s="87"/>
      <c r="H15" s="86"/>
      <c r="I15" s="86"/>
    </row>
    <row r="16" spans="1:9" ht="26.4">
      <c r="A16" s="38">
        <v>3</v>
      </c>
      <c r="B16" s="37" t="s">
        <v>20</v>
      </c>
      <c r="C16" s="164" t="s">
        <v>22</v>
      </c>
      <c r="D16" s="219">
        <v>4</v>
      </c>
      <c r="E16" s="161" t="s">
        <v>21</v>
      </c>
      <c r="F16" s="303">
        <v>0</v>
      </c>
      <c r="G16" s="303">
        <v>0</v>
      </c>
      <c r="H16" s="86">
        <f>D16*F16</f>
        <v>0</v>
      </c>
      <c r="I16" s="86">
        <f>D16*G16</f>
        <v>0</v>
      </c>
    </row>
    <row r="17" spans="1:9">
      <c r="A17" s="38"/>
      <c r="B17" s="37"/>
      <c r="C17" s="164"/>
      <c r="D17" s="219"/>
      <c r="E17" s="161"/>
      <c r="F17" s="87"/>
      <c r="G17" s="87"/>
      <c r="H17" s="86"/>
      <c r="I17" s="86"/>
    </row>
    <row r="18" spans="1:9" ht="52.8">
      <c r="A18" s="38">
        <v>4</v>
      </c>
      <c r="B18" s="37" t="s">
        <v>20</v>
      </c>
      <c r="C18" s="164" t="s">
        <v>23</v>
      </c>
      <c r="D18" s="220">
        <v>4.66</v>
      </c>
      <c r="E18" s="161" t="s">
        <v>15</v>
      </c>
      <c r="F18" s="301">
        <v>0</v>
      </c>
      <c r="G18" s="303">
        <v>0</v>
      </c>
      <c r="H18" s="301">
        <f>D18*F18</f>
        <v>0</v>
      </c>
      <c r="I18" s="86">
        <f>D18*G18</f>
        <v>0</v>
      </c>
    </row>
    <row r="19" spans="1:9">
      <c r="A19" s="38"/>
      <c r="B19" s="37"/>
      <c r="C19" s="164"/>
      <c r="D19" s="219"/>
      <c r="E19" s="161"/>
      <c r="F19" s="87"/>
      <c r="G19" s="87"/>
      <c r="H19" s="86"/>
      <c r="I19" s="86"/>
    </row>
    <row r="20" spans="1:9">
      <c r="A20" s="38">
        <v>5</v>
      </c>
      <c r="B20" s="37" t="s">
        <v>20</v>
      </c>
      <c r="C20" s="164" t="s">
        <v>24</v>
      </c>
      <c r="D20" s="219">
        <v>72</v>
      </c>
      <c r="E20" s="161" t="s">
        <v>16</v>
      </c>
      <c r="F20" s="301">
        <v>0</v>
      </c>
      <c r="G20" s="303">
        <v>0</v>
      </c>
      <c r="H20" s="301">
        <f>D20*F20</f>
        <v>0</v>
      </c>
      <c r="I20" s="86">
        <f>D20*G20</f>
        <v>0</v>
      </c>
    </row>
    <row r="21" spans="1:9">
      <c r="B21" s="159"/>
      <c r="C21" s="221"/>
      <c r="D21" s="221"/>
      <c r="E21" s="218"/>
      <c r="F21" s="218"/>
      <c r="G21" s="218"/>
    </row>
    <row r="22" spans="1:9" ht="26.4">
      <c r="A22" s="38">
        <v>6</v>
      </c>
      <c r="B22" s="37" t="s">
        <v>20</v>
      </c>
      <c r="C22" s="164" t="s">
        <v>327</v>
      </c>
      <c r="D22" s="219">
        <v>5</v>
      </c>
      <c r="E22" s="161" t="s">
        <v>25</v>
      </c>
      <c r="F22" s="301">
        <v>0</v>
      </c>
      <c r="G22" s="303">
        <v>0</v>
      </c>
      <c r="H22" s="301">
        <f>D22*F22</f>
        <v>0</v>
      </c>
      <c r="I22" s="86">
        <f>D22*G22</f>
        <v>0</v>
      </c>
    </row>
    <row r="23" spans="1:9">
      <c r="A23" s="38"/>
      <c r="B23" s="37"/>
      <c r="C23" s="164"/>
      <c r="D23" s="219"/>
      <c r="E23" s="161"/>
      <c r="F23" s="87"/>
      <c r="G23" s="87"/>
      <c r="H23" s="87"/>
      <c r="I23" s="86"/>
    </row>
    <row r="24" spans="1:9" ht="26.4">
      <c r="A24" s="38">
        <v>7</v>
      </c>
      <c r="B24" s="37" t="s">
        <v>20</v>
      </c>
      <c r="C24" s="164" t="s">
        <v>348</v>
      </c>
      <c r="D24" s="219">
        <v>6</v>
      </c>
      <c r="E24" s="161" t="s">
        <v>25</v>
      </c>
      <c r="F24" s="303">
        <v>0</v>
      </c>
      <c r="G24" s="303">
        <v>0</v>
      </c>
      <c r="H24" s="87">
        <f>D24*F24</f>
        <v>0</v>
      </c>
      <c r="I24" s="87">
        <f>D24*G24</f>
        <v>0</v>
      </c>
    </row>
    <row r="25" spans="1:9">
      <c r="A25" s="38"/>
      <c r="B25" s="37"/>
      <c r="C25" s="164"/>
      <c r="D25" s="219"/>
      <c r="E25" s="161"/>
      <c r="F25" s="87"/>
      <c r="G25" s="87"/>
      <c r="H25" s="87"/>
      <c r="I25" s="87"/>
    </row>
    <row r="26" spans="1:9" ht="26.4">
      <c r="A26" s="38">
        <v>8</v>
      </c>
      <c r="B26" s="37" t="s">
        <v>20</v>
      </c>
      <c r="C26" s="164" t="s">
        <v>325</v>
      </c>
      <c r="D26" s="220">
        <v>256</v>
      </c>
      <c r="E26" s="161" t="s">
        <v>16</v>
      </c>
      <c r="F26" s="303">
        <v>0</v>
      </c>
      <c r="G26" s="303">
        <v>0</v>
      </c>
      <c r="H26" s="87">
        <f>D26*F26</f>
        <v>0</v>
      </c>
      <c r="I26" s="87">
        <f>D26*G26</f>
        <v>0</v>
      </c>
    </row>
    <row r="27" spans="1:9">
      <c r="A27" s="38"/>
      <c r="B27" s="37"/>
      <c r="C27" s="164"/>
      <c r="D27" s="220"/>
      <c r="E27" s="161"/>
      <c r="F27" s="87"/>
      <c r="G27" s="87"/>
      <c r="H27" s="87"/>
      <c r="I27" s="87"/>
    </row>
    <row r="28" spans="1:9">
      <c r="A28" s="38">
        <v>9</v>
      </c>
      <c r="B28" s="37" t="s">
        <v>20</v>
      </c>
      <c r="C28" s="164" t="s">
        <v>349</v>
      </c>
      <c r="D28" s="220">
        <f>3.66+4.13+1.32*3+1.67</f>
        <v>13.42</v>
      </c>
      <c r="E28" s="161" t="s">
        <v>16</v>
      </c>
      <c r="F28" s="301">
        <v>0</v>
      </c>
      <c r="G28" s="303">
        <v>0</v>
      </c>
      <c r="H28" s="301">
        <f>D28*F28</f>
        <v>0</v>
      </c>
      <c r="I28" s="87">
        <f>D28*G28</f>
        <v>0</v>
      </c>
    </row>
    <row r="29" spans="1:9">
      <c r="A29" s="38"/>
      <c r="B29" s="37"/>
      <c r="C29" s="164"/>
      <c r="D29" s="220"/>
      <c r="E29" s="161"/>
      <c r="F29" s="87"/>
      <c r="G29" s="87"/>
      <c r="H29" s="87"/>
      <c r="I29" s="87"/>
    </row>
    <row r="30" spans="1:9" ht="39.6">
      <c r="A30" s="38">
        <v>10</v>
      </c>
      <c r="B30" s="145"/>
      <c r="C30" s="256" t="s">
        <v>593</v>
      </c>
      <c r="D30" s="146">
        <v>1</v>
      </c>
      <c r="E30" s="147" t="s">
        <v>25</v>
      </c>
      <c r="F30" s="301">
        <v>0</v>
      </c>
      <c r="G30" s="302">
        <v>0</v>
      </c>
      <c r="H30" s="301">
        <f>D30*F30</f>
        <v>0</v>
      </c>
      <c r="I30" s="148">
        <f>D30*G30</f>
        <v>0</v>
      </c>
    </row>
    <row r="31" spans="1:9">
      <c r="I31" s="89"/>
    </row>
    <row r="32" spans="1:9">
      <c r="A32" s="31"/>
      <c r="B32" s="79"/>
      <c r="C32" s="79" t="s">
        <v>26</v>
      </c>
      <c r="D32" s="30"/>
      <c r="E32" s="84"/>
      <c r="F32" s="83"/>
      <c r="G32" s="83"/>
      <c r="H32" s="83">
        <f>SUM(H12:H31)</f>
        <v>0</v>
      </c>
      <c r="I32" s="83">
        <f>SUM(I12:I30)</f>
        <v>0</v>
      </c>
    </row>
  </sheetData>
  <sheetProtection algorithmName="SHA-512" hashValue="zHxjChbuNjtGx4SDxu6W1mLFxgoHP68izCIukV6SCr55khWONlH0HdzsQSyAAIQjm5NH7h0pzDFHr2WBkh0icQ==" saltValue="b0hIWdpoezY3ZYoMqVFp6Q==" spinCount="100000" sheet="1" objects="1" scenarios="1" formatColumns="0" formatRows="0"/>
  <mergeCells count="1">
    <mergeCell ref="A1:I1"/>
  </mergeCells>
  <pageMargins left="0.7" right="0.7" top="0.75" bottom="0.7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3"/>
  <sheetViews>
    <sheetView view="pageBreakPreview" topLeftCell="A22" zoomScaleNormal="100" zoomScaleSheetLayoutView="100" workbookViewId="0">
      <selection activeCell="G28" sqref="G28"/>
    </sheetView>
  </sheetViews>
  <sheetFormatPr defaultColWidth="9.109375" defaultRowHeight="14.4"/>
  <cols>
    <col min="1" max="1" width="4.109375" style="89" customWidth="1"/>
    <col min="2" max="2" width="28.6640625" style="89" customWidth="1"/>
    <col min="3" max="3" width="8.44140625" style="115" customWidth="1"/>
    <col min="4" max="4" width="6.44140625" style="89" customWidth="1"/>
    <col min="5" max="5" width="11" style="88" customWidth="1"/>
    <col min="6" max="6" width="11.33203125" style="88" customWidth="1"/>
    <col min="7" max="7" width="14.6640625" style="88" bestFit="1" customWidth="1"/>
    <col min="8" max="8" width="13.33203125" style="88" bestFit="1" customWidth="1"/>
    <col min="9" max="16384" width="9.109375" style="89"/>
  </cols>
  <sheetData>
    <row r="1" spans="1:8" ht="18">
      <c r="A1" s="445" t="s">
        <v>27</v>
      </c>
      <c r="B1" s="446"/>
      <c r="C1" s="446"/>
      <c r="D1" s="446"/>
      <c r="E1" s="446"/>
      <c r="F1" s="446"/>
      <c r="G1" s="446"/>
      <c r="H1" s="447"/>
    </row>
    <row r="2" spans="1:8">
      <c r="A2" s="38"/>
      <c r="B2" s="34"/>
      <c r="C2" s="71"/>
      <c r="D2" s="34"/>
      <c r="E2" s="86"/>
      <c r="F2" s="86"/>
      <c r="G2" s="86"/>
      <c r="H2" s="86"/>
    </row>
    <row r="3" spans="1:8">
      <c r="A3" s="38"/>
      <c r="B3" s="34"/>
      <c r="C3" s="71"/>
      <c r="D3" s="34"/>
      <c r="E3" s="86"/>
      <c r="F3" s="86"/>
      <c r="G3" s="86"/>
      <c r="H3" s="86"/>
    </row>
    <row r="4" spans="1:8">
      <c r="A4" s="29"/>
      <c r="B4" s="28" t="s">
        <v>1</v>
      </c>
      <c r="C4" s="72"/>
      <c r="D4" s="26"/>
      <c r="E4" s="82"/>
      <c r="F4" s="82"/>
      <c r="G4" s="83" t="s">
        <v>2</v>
      </c>
      <c r="H4" s="83" t="s">
        <v>3</v>
      </c>
    </row>
    <row r="5" spans="1:8">
      <c r="A5" s="38" t="s">
        <v>50</v>
      </c>
      <c r="B5" s="22" t="str">
        <f>B16</f>
        <v>Helyszíni beton- és vasbeton munkák</v>
      </c>
      <c r="C5" s="71"/>
      <c r="D5" s="34"/>
      <c r="E5" s="86"/>
      <c r="F5" s="86"/>
      <c r="G5" s="86">
        <f>G22</f>
        <v>0</v>
      </c>
      <c r="H5" s="86">
        <f>H22</f>
        <v>0</v>
      </c>
    </row>
    <row r="6" spans="1:8">
      <c r="A6" s="38" t="s">
        <v>51</v>
      </c>
      <c r="B6" s="22" t="str">
        <f>B24</f>
        <v>Szárazépítés</v>
      </c>
      <c r="C6" s="71"/>
      <c r="D6" s="34"/>
      <c r="E6" s="86"/>
      <c r="F6" s="86"/>
      <c r="G6" s="87">
        <f>G45</f>
        <v>0</v>
      </c>
      <c r="H6" s="87">
        <f>H45</f>
        <v>0</v>
      </c>
    </row>
    <row r="7" spans="1:8">
      <c r="A7" s="38" t="s">
        <v>52</v>
      </c>
      <c r="B7" s="22" t="str">
        <f>B47</f>
        <v>Aljzatkészítés, hideg- és melegburkolatok készítése</v>
      </c>
      <c r="C7" s="71"/>
      <c r="D7" s="34"/>
      <c r="E7" s="86"/>
      <c r="F7" s="86"/>
      <c r="G7" s="87">
        <f>G80</f>
        <v>0</v>
      </c>
      <c r="H7" s="87">
        <f>H80</f>
        <v>0</v>
      </c>
    </row>
    <row r="8" spans="1:8">
      <c r="A8" s="38" t="s">
        <v>196</v>
      </c>
      <c r="B8" s="22" t="str">
        <f>B82</f>
        <v>Felületképzés (festés, mázolás, tapétázás, korrózióvédelem)</v>
      </c>
      <c r="C8" s="71"/>
      <c r="D8" s="34"/>
      <c r="E8" s="86"/>
      <c r="F8" s="86"/>
      <c r="G8" s="87">
        <f>G89</f>
        <v>0</v>
      </c>
      <c r="H8" s="87">
        <f>H89</f>
        <v>0</v>
      </c>
    </row>
    <row r="9" spans="1:8">
      <c r="A9" s="38" t="s">
        <v>197</v>
      </c>
      <c r="B9" s="22" t="str">
        <f>B91</f>
        <v>Nyílászáró szerkezetek</v>
      </c>
      <c r="C9" s="71"/>
      <c r="D9" s="34"/>
      <c r="E9" s="86"/>
      <c r="F9" s="86"/>
      <c r="G9" s="87">
        <f>G125</f>
        <v>0</v>
      </c>
      <c r="H9" s="87">
        <f>H125</f>
        <v>0</v>
      </c>
    </row>
    <row r="10" spans="1:8">
      <c r="A10" s="38" t="s">
        <v>224</v>
      </c>
      <c r="B10" s="22" t="str">
        <f>B127</f>
        <v>Gépleeresztő akna munkái</v>
      </c>
      <c r="C10" s="71"/>
      <c r="D10" s="34"/>
      <c r="E10" s="86"/>
      <c r="F10" s="86"/>
      <c r="G10" s="87">
        <f>G162</f>
        <v>0</v>
      </c>
      <c r="H10" s="87">
        <f>H162</f>
        <v>0</v>
      </c>
    </row>
    <row r="11" spans="1:8">
      <c r="A11" s="38" t="s">
        <v>332</v>
      </c>
      <c r="B11" s="22" t="str">
        <f>B164</f>
        <v>Konszignált tételek</v>
      </c>
      <c r="C11" s="71"/>
      <c r="D11" s="34"/>
      <c r="E11" s="86"/>
      <c r="F11" s="86"/>
      <c r="G11" s="87">
        <f>G170</f>
        <v>0</v>
      </c>
      <c r="H11" s="87">
        <f>H170</f>
        <v>0</v>
      </c>
    </row>
    <row r="12" spans="1:8">
      <c r="A12" s="38" t="s">
        <v>598</v>
      </c>
      <c r="B12" s="22" t="str">
        <f>B172</f>
        <v>Egyéb munkák</v>
      </c>
      <c r="C12" s="71"/>
      <c r="D12" s="34"/>
      <c r="E12" s="86"/>
      <c r="F12" s="86"/>
      <c r="G12" s="87">
        <f>G203</f>
        <v>0</v>
      </c>
      <c r="H12" s="87">
        <f>H203</f>
        <v>0</v>
      </c>
    </row>
    <row r="13" spans="1:8">
      <c r="A13" s="29"/>
      <c r="B13" s="28" t="s">
        <v>5</v>
      </c>
      <c r="C13" s="72"/>
      <c r="D13" s="26"/>
      <c r="E13" s="82"/>
      <c r="F13" s="82"/>
      <c r="G13" s="83">
        <f>SUM(G5:G12)</f>
        <v>0</v>
      </c>
      <c r="H13" s="83">
        <f>SUM(H5:H12)</f>
        <v>0</v>
      </c>
    </row>
    <row r="16" spans="1:8">
      <c r="B16" s="78" t="s">
        <v>39</v>
      </c>
      <c r="C16" s="73"/>
    </row>
    <row r="17" spans="1:8" ht="26.4">
      <c r="A17" s="31" t="s">
        <v>6</v>
      </c>
      <c r="B17" s="79" t="s">
        <v>8</v>
      </c>
      <c r="C17" s="74" t="s">
        <v>9</v>
      </c>
      <c r="D17" s="79" t="s">
        <v>10</v>
      </c>
      <c r="E17" s="83" t="s">
        <v>11</v>
      </c>
      <c r="F17" s="83" t="s">
        <v>12</v>
      </c>
      <c r="G17" s="83" t="s">
        <v>13</v>
      </c>
      <c r="H17" s="83" t="s">
        <v>14</v>
      </c>
    </row>
    <row r="18" spans="1:8" ht="52.8">
      <c r="A18" s="222">
        <v>1</v>
      </c>
      <c r="B18" s="164" t="s">
        <v>564</v>
      </c>
      <c r="C18" s="223">
        <v>122</v>
      </c>
      <c r="D18" s="224" t="s">
        <v>16</v>
      </c>
      <c r="E18" s="304">
        <v>0</v>
      </c>
      <c r="F18" s="304">
        <v>0</v>
      </c>
      <c r="G18" s="225">
        <f>C18*E18</f>
        <v>0</v>
      </c>
      <c r="H18" s="225">
        <f>C18*F18</f>
        <v>0</v>
      </c>
    </row>
    <row r="19" spans="1:8">
      <c r="A19" s="226"/>
      <c r="B19" s="164"/>
      <c r="C19" s="223"/>
      <c r="D19" s="226"/>
      <c r="E19" s="227"/>
      <c r="F19" s="227"/>
      <c r="G19" s="227"/>
      <c r="H19" s="227"/>
    </row>
    <row r="20" spans="1:8" ht="79.2">
      <c r="A20" s="222">
        <v>2</v>
      </c>
      <c r="B20" s="164" t="s">
        <v>343</v>
      </c>
      <c r="C20" s="223">
        <v>0.5</v>
      </c>
      <c r="D20" s="224" t="s">
        <v>32</v>
      </c>
      <c r="E20" s="304">
        <v>0</v>
      </c>
      <c r="F20" s="304">
        <v>0</v>
      </c>
      <c r="G20" s="225">
        <f>C20*E20</f>
        <v>0</v>
      </c>
      <c r="H20" s="225">
        <f>C20*F20</f>
        <v>0</v>
      </c>
    </row>
    <row r="22" spans="1:8">
      <c r="A22" s="31"/>
      <c r="B22" s="79" t="s">
        <v>26</v>
      </c>
      <c r="C22" s="74"/>
      <c r="D22" s="30"/>
      <c r="E22" s="84"/>
      <c r="F22" s="83"/>
      <c r="G22" s="83">
        <f>SUM(G18:G21)</f>
        <v>0</v>
      </c>
      <c r="H22" s="83">
        <f>SUM(H18:H21)</f>
        <v>0</v>
      </c>
    </row>
    <row r="23" spans="1:8">
      <c r="A23" s="19"/>
      <c r="B23" s="18"/>
      <c r="C23" s="76"/>
      <c r="D23" s="17"/>
      <c r="E23" s="95"/>
      <c r="F23" s="96"/>
      <c r="G23" s="96"/>
      <c r="H23" s="96"/>
    </row>
    <row r="24" spans="1:8">
      <c r="A24" s="38"/>
      <c r="B24" s="78" t="s">
        <v>28</v>
      </c>
      <c r="C24" s="73"/>
      <c r="D24" s="34"/>
      <c r="E24" s="86"/>
      <c r="F24" s="86"/>
      <c r="G24" s="86"/>
      <c r="H24" s="86"/>
    </row>
    <row r="25" spans="1:8" ht="26.4">
      <c r="A25" s="31" t="s">
        <v>6</v>
      </c>
      <c r="B25" s="79" t="s">
        <v>8</v>
      </c>
      <c r="C25" s="74" t="s">
        <v>9</v>
      </c>
      <c r="D25" s="79" t="s">
        <v>10</v>
      </c>
      <c r="E25" s="83" t="s">
        <v>11</v>
      </c>
      <c r="F25" s="83" t="s">
        <v>12</v>
      </c>
      <c r="G25" s="83" t="s">
        <v>13</v>
      </c>
      <c r="H25" s="83" t="s">
        <v>14</v>
      </c>
    </row>
    <row r="26" spans="1:8" ht="145.19999999999999">
      <c r="A26" s="38">
        <v>1</v>
      </c>
      <c r="B26" s="34" t="s">
        <v>33</v>
      </c>
      <c r="C26" s="71">
        <v>433.06</v>
      </c>
      <c r="D26" s="34" t="s">
        <v>16</v>
      </c>
      <c r="E26" s="305">
        <v>0</v>
      </c>
      <c r="F26" s="305">
        <v>0</v>
      </c>
      <c r="G26" s="86">
        <f>ROUND(C26*E26, 0)</f>
        <v>0</v>
      </c>
      <c r="H26" s="86">
        <f>ROUND(C26*F26, 0)</f>
        <v>0</v>
      </c>
    </row>
    <row r="28" spans="1:8" ht="39.6">
      <c r="A28" s="38">
        <v>2</v>
      </c>
      <c r="B28" s="34" t="s">
        <v>34</v>
      </c>
      <c r="C28" s="71">
        <v>99.92</v>
      </c>
      <c r="D28" s="34" t="s">
        <v>16</v>
      </c>
      <c r="E28" s="303">
        <v>0</v>
      </c>
      <c r="F28" s="258">
        <v>0</v>
      </c>
      <c r="G28" s="86">
        <f>ROUND(C28*E28, 0)</f>
        <v>0</v>
      </c>
      <c r="H28" s="258">
        <f>ROUND(C28*F28, 0)</f>
        <v>0</v>
      </c>
    </row>
    <row r="29" spans="1:8">
      <c r="E29" s="218"/>
      <c r="F29" s="218"/>
      <c r="G29" s="218"/>
      <c r="H29" s="218"/>
    </row>
    <row r="30" spans="1:8" ht="128.25" customHeight="1">
      <c r="A30" s="38">
        <v>3</v>
      </c>
      <c r="B30" s="164" t="s">
        <v>565</v>
      </c>
      <c r="C30" s="71">
        <v>39.840000000000003</v>
      </c>
      <c r="D30" s="34" t="s">
        <v>16</v>
      </c>
      <c r="E30" s="303">
        <v>0</v>
      </c>
      <c r="F30" s="303">
        <v>0</v>
      </c>
      <c r="G30" s="87">
        <f>ROUND(C30*E30, 0)</f>
        <v>0</v>
      </c>
      <c r="H30" s="87">
        <f>ROUND(C30*F30, 0)</f>
        <v>0</v>
      </c>
    </row>
    <row r="31" spans="1:8">
      <c r="E31" s="218"/>
      <c r="F31" s="218"/>
      <c r="G31" s="218"/>
      <c r="H31" s="218"/>
    </row>
    <row r="32" spans="1:8" ht="118.8">
      <c r="A32" s="38">
        <v>4</v>
      </c>
      <c r="B32" s="34" t="s">
        <v>35</v>
      </c>
      <c r="C32" s="71">
        <v>32.82</v>
      </c>
      <c r="D32" s="34" t="s">
        <v>16</v>
      </c>
      <c r="E32" s="303">
        <v>0</v>
      </c>
      <c r="F32" s="303">
        <v>0</v>
      </c>
      <c r="G32" s="87">
        <f>ROUND(C32*E32, 0)</f>
        <v>0</v>
      </c>
      <c r="H32" s="87">
        <f>ROUND(C32*F32, 0)</f>
        <v>0</v>
      </c>
    </row>
    <row r="33" spans="1:8">
      <c r="E33" s="218"/>
      <c r="F33" s="218"/>
      <c r="G33" s="218"/>
      <c r="H33" s="218"/>
    </row>
    <row r="34" spans="1:8" ht="198">
      <c r="A34" s="222">
        <v>5</v>
      </c>
      <c r="B34" s="224" t="s">
        <v>566</v>
      </c>
      <c r="C34" s="223">
        <f>495-55</f>
        <v>440</v>
      </c>
      <c r="D34" s="224" t="s">
        <v>16</v>
      </c>
      <c r="E34" s="304">
        <v>0</v>
      </c>
      <c r="F34" s="304">
        <v>0</v>
      </c>
      <c r="G34" s="225">
        <f>ROUND(C34*E34, 0)</f>
        <v>0</v>
      </c>
      <c r="H34" s="225">
        <f>ROUND(C34*F34, 0)</f>
        <v>0</v>
      </c>
    </row>
    <row r="35" spans="1:8">
      <c r="A35" s="222"/>
      <c r="B35" s="224"/>
      <c r="C35" s="223"/>
      <c r="D35" s="224"/>
      <c r="E35" s="225"/>
      <c r="F35" s="225"/>
      <c r="G35" s="225"/>
      <c r="H35" s="225"/>
    </row>
    <row r="36" spans="1:8" s="138" customFormat="1" ht="92.4">
      <c r="A36" s="222">
        <v>6</v>
      </c>
      <c r="B36" s="224" t="s">
        <v>333</v>
      </c>
      <c r="C36" s="223">
        <f>12+'1.1 Bontási munkák'!D28</f>
        <v>25.42</v>
      </c>
      <c r="D36" s="224" t="s">
        <v>16</v>
      </c>
      <c r="E36" s="306">
        <v>0</v>
      </c>
      <c r="F36" s="306">
        <v>0</v>
      </c>
      <c r="G36" s="228">
        <f>ROUND(C36*E36, 0)</f>
        <v>0</v>
      </c>
      <c r="H36" s="228">
        <f>ROUND(C36*F36, 0)</f>
        <v>0</v>
      </c>
    </row>
    <row r="37" spans="1:8" s="139" customFormat="1">
      <c r="A37" s="222"/>
      <c r="B37" s="224"/>
      <c r="C37" s="223"/>
      <c r="D37" s="224"/>
      <c r="E37" s="225"/>
      <c r="F37" s="225"/>
      <c r="G37" s="225"/>
      <c r="H37" s="225"/>
    </row>
    <row r="38" spans="1:8" s="138" customFormat="1" ht="39.6">
      <c r="A38" s="222">
        <v>7</v>
      </c>
      <c r="B38" s="224" t="s">
        <v>344</v>
      </c>
      <c r="C38" s="223">
        <v>1</v>
      </c>
      <c r="D38" s="224" t="s">
        <v>16</v>
      </c>
      <c r="E38" s="306">
        <v>0</v>
      </c>
      <c r="F38" s="306">
        <v>0</v>
      </c>
      <c r="G38" s="228">
        <f>ROUND(C38*E38, 0)</f>
        <v>0</v>
      </c>
      <c r="H38" s="228">
        <f>ROUND(C38*F38, 0)</f>
        <v>0</v>
      </c>
    </row>
    <row r="39" spans="1:8">
      <c r="A39" s="222"/>
      <c r="B39" s="224"/>
      <c r="C39" s="223"/>
      <c r="D39" s="224"/>
      <c r="E39" s="225"/>
      <c r="F39" s="225"/>
      <c r="G39" s="225"/>
      <c r="H39" s="225"/>
    </row>
    <row r="40" spans="1:8">
      <c r="A40" s="222">
        <v>8</v>
      </c>
      <c r="B40" s="224" t="s">
        <v>350</v>
      </c>
      <c r="C40" s="223">
        <v>8</v>
      </c>
      <c r="D40" s="224" t="s">
        <v>25</v>
      </c>
      <c r="E40" s="306">
        <v>0</v>
      </c>
      <c r="F40" s="306">
        <v>0</v>
      </c>
      <c r="G40" s="228">
        <f>ROUND(C40*E40, 0)</f>
        <v>0</v>
      </c>
      <c r="H40" s="228">
        <f>ROUND(C40*F40, 0)</f>
        <v>0</v>
      </c>
    </row>
    <row r="41" spans="1:8">
      <c r="A41" s="222"/>
      <c r="B41" s="224"/>
      <c r="C41" s="223"/>
      <c r="D41" s="224"/>
      <c r="E41" s="228"/>
      <c r="F41" s="228"/>
      <c r="G41" s="228"/>
      <c r="H41" s="228"/>
    </row>
    <row r="42" spans="1:8">
      <c r="A42" s="222">
        <v>9</v>
      </c>
      <c r="B42" s="36" t="s">
        <v>599</v>
      </c>
      <c r="C42" s="35">
        <v>1</v>
      </c>
      <c r="D42" s="161" t="s">
        <v>84</v>
      </c>
      <c r="E42" s="303">
        <v>0</v>
      </c>
      <c r="F42" s="303">
        <v>0</v>
      </c>
      <c r="G42" s="87">
        <f>C42*E42</f>
        <v>0</v>
      </c>
      <c r="H42" s="87">
        <f>C42*F42</f>
        <v>0</v>
      </c>
    </row>
    <row r="43" spans="1:8">
      <c r="A43" s="222"/>
      <c r="B43" s="224"/>
      <c r="C43" s="223"/>
      <c r="D43" s="224"/>
      <c r="E43" s="228"/>
      <c r="F43" s="228"/>
      <c r="G43" s="228"/>
      <c r="H43" s="228"/>
    </row>
    <row r="44" spans="1:8" ht="39.6">
      <c r="A44" s="222">
        <v>10</v>
      </c>
      <c r="B44" s="36" t="s">
        <v>374</v>
      </c>
      <c r="C44" s="35">
        <f>0.8*1.2</f>
        <v>0.96</v>
      </c>
      <c r="D44" s="161" t="s">
        <v>16</v>
      </c>
      <c r="E44" s="303">
        <v>0</v>
      </c>
      <c r="F44" s="303">
        <v>0</v>
      </c>
      <c r="G44" s="87">
        <f>C44*E44</f>
        <v>0</v>
      </c>
      <c r="H44" s="87">
        <f>C44*F44</f>
        <v>0</v>
      </c>
    </row>
    <row r="45" spans="1:8">
      <c r="A45" s="31"/>
      <c r="B45" s="79" t="s">
        <v>26</v>
      </c>
      <c r="C45" s="74"/>
      <c r="D45" s="30"/>
      <c r="E45" s="239"/>
      <c r="F45" s="240"/>
      <c r="G45" s="240">
        <f>SUM(G26:G44)</f>
        <v>0</v>
      </c>
      <c r="H45" s="240">
        <f>SUM(H26:H44)</f>
        <v>0</v>
      </c>
    </row>
    <row r="46" spans="1:8">
      <c r="E46" s="218"/>
      <c r="F46" s="218"/>
      <c r="G46" s="218"/>
      <c r="H46" s="218"/>
    </row>
    <row r="47" spans="1:8">
      <c r="A47" s="38"/>
      <c r="B47" s="78" t="s">
        <v>29</v>
      </c>
      <c r="C47" s="73"/>
      <c r="D47" s="20"/>
      <c r="E47" s="87"/>
      <c r="F47" s="87"/>
      <c r="G47" s="87"/>
      <c r="H47" s="87"/>
    </row>
    <row r="48" spans="1:8" ht="26.4">
      <c r="A48" s="31" t="s">
        <v>6</v>
      </c>
      <c r="B48" s="79" t="s">
        <v>8</v>
      </c>
      <c r="C48" s="74" t="s">
        <v>9</v>
      </c>
      <c r="D48" s="79" t="s">
        <v>10</v>
      </c>
      <c r="E48" s="240" t="s">
        <v>11</v>
      </c>
      <c r="F48" s="240" t="s">
        <v>12</v>
      </c>
      <c r="G48" s="240" t="s">
        <v>13</v>
      </c>
      <c r="H48" s="240" t="s">
        <v>14</v>
      </c>
    </row>
    <row r="49" spans="1:8">
      <c r="E49" s="218"/>
      <c r="F49" s="218"/>
      <c r="G49" s="218"/>
      <c r="H49" s="218"/>
    </row>
    <row r="50" spans="1:8" ht="118.8">
      <c r="A50" s="253">
        <v>1</v>
      </c>
      <c r="B50" s="37" t="s">
        <v>36</v>
      </c>
      <c r="C50" s="230">
        <f>C58+C62+C66+C70+122</f>
        <v>455.91</v>
      </c>
      <c r="D50" s="37" t="s">
        <v>16</v>
      </c>
      <c r="E50" s="303">
        <v>0</v>
      </c>
      <c r="F50" s="303">
        <v>0</v>
      </c>
      <c r="G50" s="87">
        <f>C50*E50</f>
        <v>0</v>
      </c>
      <c r="H50" s="87">
        <f>C50*F50</f>
        <v>0</v>
      </c>
    </row>
    <row r="51" spans="1:8">
      <c r="A51" s="253"/>
      <c r="B51" s="159"/>
      <c r="C51" s="231"/>
      <c r="D51" s="159"/>
      <c r="E51" s="218"/>
      <c r="F51" s="218"/>
      <c r="G51" s="218"/>
      <c r="H51" s="218"/>
    </row>
    <row r="52" spans="1:8" ht="173.25" customHeight="1">
      <c r="A52" s="253">
        <v>2</v>
      </c>
      <c r="B52" s="37" t="s">
        <v>37</v>
      </c>
      <c r="C52" s="75">
        <v>77.39</v>
      </c>
      <c r="D52" s="37" t="s">
        <v>16</v>
      </c>
      <c r="E52" s="303">
        <v>0</v>
      </c>
      <c r="F52" s="303">
        <v>0</v>
      </c>
      <c r="G52" s="87">
        <f>C52*E52</f>
        <v>0</v>
      </c>
      <c r="H52" s="87">
        <f>C52*F52</f>
        <v>0</v>
      </c>
    </row>
    <row r="53" spans="1:8">
      <c r="A53" s="253"/>
      <c r="E53" s="218"/>
      <c r="F53" s="218"/>
      <c r="G53" s="218"/>
      <c r="H53" s="218"/>
    </row>
    <row r="54" spans="1:8" ht="171.6">
      <c r="A54" s="253">
        <v>3</v>
      </c>
      <c r="B54" s="151" t="s">
        <v>43</v>
      </c>
      <c r="C54" s="75">
        <v>30.16</v>
      </c>
      <c r="D54" s="37" t="s">
        <v>16</v>
      </c>
      <c r="E54" s="303">
        <v>0</v>
      </c>
      <c r="F54" s="303">
        <v>0</v>
      </c>
      <c r="G54" s="87">
        <f>C54*E54</f>
        <v>0</v>
      </c>
      <c r="H54" s="87">
        <f>C54*F54</f>
        <v>0</v>
      </c>
    </row>
    <row r="55" spans="1:8">
      <c r="A55" s="253"/>
      <c r="E55" s="218"/>
      <c r="F55" s="218"/>
      <c r="G55" s="218"/>
      <c r="H55" s="218"/>
    </row>
    <row r="56" spans="1:8" ht="171.6">
      <c r="A56" s="253">
        <v>4</v>
      </c>
      <c r="B56" s="151" t="s">
        <v>42</v>
      </c>
      <c r="C56" s="75">
        <v>15.7</v>
      </c>
      <c r="D56" s="37" t="s">
        <v>16</v>
      </c>
      <c r="E56" s="303">
        <v>0</v>
      </c>
      <c r="F56" s="303">
        <v>0</v>
      </c>
      <c r="G56" s="87">
        <f>C56*E56</f>
        <v>0</v>
      </c>
      <c r="H56" s="87">
        <f>C56*F56</f>
        <v>0</v>
      </c>
    </row>
    <row r="57" spans="1:8">
      <c r="A57" s="253"/>
      <c r="E57" s="218"/>
      <c r="F57" s="218"/>
      <c r="G57" s="218"/>
      <c r="H57" s="218"/>
    </row>
    <row r="58" spans="1:8" ht="105.6">
      <c r="A58" s="253">
        <v>5</v>
      </c>
      <c r="B58" s="164" t="s">
        <v>351</v>
      </c>
      <c r="C58" s="223">
        <f>230.3</f>
        <v>230.3</v>
      </c>
      <c r="D58" s="34" t="s">
        <v>16</v>
      </c>
      <c r="E58" s="303">
        <v>0</v>
      </c>
      <c r="F58" s="303">
        <v>0</v>
      </c>
      <c r="G58" s="87">
        <f>C58*E58</f>
        <v>0</v>
      </c>
      <c r="H58" s="87">
        <f>C58*F58</f>
        <v>0</v>
      </c>
    </row>
    <row r="59" spans="1:8">
      <c r="A59" s="253"/>
      <c r="B59" s="221"/>
      <c r="C59" s="232"/>
      <c r="E59" s="218"/>
      <c r="F59" s="218"/>
      <c r="G59" s="218"/>
      <c r="H59" s="218"/>
    </row>
    <row r="60" spans="1:8" ht="92.4">
      <c r="A60" s="253">
        <v>6</v>
      </c>
      <c r="B60" s="164" t="s">
        <v>352</v>
      </c>
      <c r="C60" s="223">
        <f>C58</f>
        <v>230.3</v>
      </c>
      <c r="D60" s="34" t="s">
        <v>16</v>
      </c>
      <c r="E60" s="303">
        <v>0</v>
      </c>
      <c r="F60" s="258">
        <v>0</v>
      </c>
      <c r="G60" s="87">
        <f>C60*E60</f>
        <v>0</v>
      </c>
      <c r="H60" s="258">
        <f>C60*F60</f>
        <v>0</v>
      </c>
    </row>
    <row r="61" spans="1:8">
      <c r="A61" s="253"/>
      <c r="B61" s="221"/>
      <c r="C61" s="232"/>
      <c r="E61" s="218"/>
      <c r="F61" s="218"/>
      <c r="G61" s="218"/>
      <c r="H61" s="218"/>
    </row>
    <row r="62" spans="1:8" ht="92.4">
      <c r="A62" s="253">
        <v>7</v>
      </c>
      <c r="B62" s="224" t="s">
        <v>362</v>
      </c>
      <c r="C62" s="223">
        <v>32.200000000000003</v>
      </c>
      <c r="D62" s="34" t="s">
        <v>16</v>
      </c>
      <c r="E62" s="303">
        <v>0</v>
      </c>
      <c r="F62" s="303">
        <v>0</v>
      </c>
      <c r="G62" s="87">
        <f>C62*E62</f>
        <v>0</v>
      </c>
      <c r="H62" s="87">
        <f>C62*F62</f>
        <v>0</v>
      </c>
    </row>
    <row r="63" spans="1:8">
      <c r="A63" s="253"/>
      <c r="B63" s="229"/>
      <c r="C63" s="223"/>
      <c r="D63" s="34"/>
      <c r="E63" s="87"/>
      <c r="F63" s="87"/>
      <c r="G63" s="87"/>
      <c r="H63" s="87"/>
    </row>
    <row r="64" spans="1:8" ht="105.6">
      <c r="A64" s="253">
        <v>8</v>
      </c>
      <c r="B64" s="224" t="s">
        <v>38</v>
      </c>
      <c r="C64" s="223">
        <f>C62</f>
        <v>32.200000000000003</v>
      </c>
      <c r="D64" s="34" t="s">
        <v>16</v>
      </c>
      <c r="E64" s="303">
        <v>0</v>
      </c>
      <c r="F64" s="258">
        <v>0</v>
      </c>
      <c r="G64" s="87">
        <f>C64*E64</f>
        <v>0</v>
      </c>
      <c r="H64" s="258">
        <f>C64*F64</f>
        <v>0</v>
      </c>
    </row>
    <row r="65" spans="1:9">
      <c r="A65" s="253"/>
      <c r="B65" s="160"/>
      <c r="E65" s="218"/>
      <c r="F65" s="218"/>
      <c r="G65" s="218"/>
      <c r="H65" s="218"/>
    </row>
    <row r="66" spans="1:9" ht="108">
      <c r="A66" s="253">
        <v>9</v>
      </c>
      <c r="B66" s="36" t="s">
        <v>354</v>
      </c>
      <c r="C66" s="75">
        <v>26.22</v>
      </c>
      <c r="D66" s="34" t="s">
        <v>16</v>
      </c>
      <c r="E66" s="303">
        <v>0</v>
      </c>
      <c r="F66" s="303">
        <v>0</v>
      </c>
      <c r="G66" s="87">
        <f>C66*E66</f>
        <v>0</v>
      </c>
      <c r="H66" s="87">
        <f>C66*F66</f>
        <v>0</v>
      </c>
    </row>
    <row r="67" spans="1:9">
      <c r="A67" s="253"/>
      <c r="B67" s="159"/>
      <c r="E67" s="218"/>
      <c r="F67" s="218"/>
      <c r="G67" s="218"/>
      <c r="H67" s="218"/>
    </row>
    <row r="68" spans="1:9" ht="92.4">
      <c r="A68" s="253">
        <v>10</v>
      </c>
      <c r="B68" s="164" t="s">
        <v>355</v>
      </c>
      <c r="C68" s="223">
        <v>26.22</v>
      </c>
      <c r="D68" s="233" t="s">
        <v>16</v>
      </c>
      <c r="E68" s="304">
        <v>0</v>
      </c>
      <c r="F68" s="259">
        <v>0</v>
      </c>
      <c r="G68" s="225">
        <f>C68*E68</f>
        <v>0</v>
      </c>
      <c r="H68" s="259">
        <f>C68*F68</f>
        <v>0</v>
      </c>
    </row>
    <row r="69" spans="1:9">
      <c r="A69" s="253"/>
      <c r="B69" s="235"/>
      <c r="C69" s="236"/>
      <c r="D69" s="235"/>
      <c r="E69" s="241"/>
      <c r="F69" s="241"/>
      <c r="G69" s="241"/>
      <c r="H69" s="241"/>
    </row>
    <row r="70" spans="1:9" ht="97.95" customHeight="1">
      <c r="A70" s="253">
        <v>11</v>
      </c>
      <c r="B70" s="164" t="s">
        <v>567</v>
      </c>
      <c r="C70" s="223">
        <f>19.95+25.24</f>
        <v>45.19</v>
      </c>
      <c r="D70" s="233" t="s">
        <v>16</v>
      </c>
      <c r="E70" s="304">
        <v>0</v>
      </c>
      <c r="F70" s="304">
        <v>0</v>
      </c>
      <c r="G70" s="225">
        <f>C70*E70</f>
        <v>0</v>
      </c>
      <c r="H70" s="225">
        <f>C70*F70</f>
        <v>0</v>
      </c>
    </row>
    <row r="71" spans="1:9">
      <c r="A71" s="253"/>
      <c r="B71" s="221"/>
      <c r="C71" s="223"/>
      <c r="D71" s="233"/>
      <c r="E71" s="241"/>
      <c r="F71" s="241"/>
      <c r="G71" s="241"/>
      <c r="H71" s="241"/>
    </row>
    <row r="72" spans="1:9" ht="120" customHeight="1">
      <c r="A72" s="253">
        <v>12</v>
      </c>
      <c r="B72" s="164" t="s">
        <v>353</v>
      </c>
      <c r="C72" s="223">
        <f>C70</f>
        <v>45.19</v>
      </c>
      <c r="D72" s="233" t="s">
        <v>16</v>
      </c>
      <c r="E72" s="304">
        <v>0</v>
      </c>
      <c r="F72" s="259">
        <v>0</v>
      </c>
      <c r="G72" s="225">
        <f>C72*E72</f>
        <v>0</v>
      </c>
      <c r="H72" s="259">
        <f>C72*F72</f>
        <v>0</v>
      </c>
    </row>
    <row r="73" spans="1:9">
      <c r="A73" s="253"/>
      <c r="B73" s="221"/>
      <c r="C73" s="223"/>
      <c r="D73" s="233"/>
      <c r="E73" s="241"/>
      <c r="F73" s="241"/>
      <c r="G73" s="241"/>
      <c r="H73" s="241"/>
    </row>
    <row r="74" spans="1:9" s="137" customFormat="1" ht="39.6">
      <c r="A74" s="253">
        <v>13</v>
      </c>
      <c r="B74" s="164" t="s">
        <v>356</v>
      </c>
      <c r="C74" s="238">
        <v>332</v>
      </c>
      <c r="D74" s="224" t="s">
        <v>77</v>
      </c>
      <c r="E74" s="304">
        <v>0</v>
      </c>
      <c r="F74" s="304">
        <v>0</v>
      </c>
      <c r="G74" s="225">
        <f t="shared" ref="G74" si="0">ROUND(C74*E74, 0)</f>
        <v>0</v>
      </c>
      <c r="H74" s="225">
        <f t="shared" ref="H74" si="1">ROUND(C74*F74, 0)</f>
        <v>0</v>
      </c>
    </row>
    <row r="75" spans="1:9" s="137" customFormat="1" ht="13.2">
      <c r="A75" s="253"/>
      <c r="B75" s="164"/>
      <c r="C75" s="238"/>
      <c r="D75" s="224"/>
      <c r="E75" s="225"/>
      <c r="F75" s="225"/>
      <c r="G75" s="225"/>
      <c r="H75" s="225"/>
    </row>
    <row r="76" spans="1:9" ht="52.8">
      <c r="A76" s="253">
        <v>14</v>
      </c>
      <c r="B76" s="151" t="s">
        <v>342</v>
      </c>
      <c r="C76" s="135">
        <v>150</v>
      </c>
      <c r="D76" s="37" t="s">
        <v>16</v>
      </c>
      <c r="E76" s="303">
        <v>0</v>
      </c>
      <c r="F76" s="303">
        <v>0</v>
      </c>
      <c r="G76" s="87">
        <f>ROUND(C76*E76, 0)</f>
        <v>0</v>
      </c>
      <c r="H76" s="87">
        <f>ROUND(C76*F76, 0)</f>
        <v>0</v>
      </c>
    </row>
    <row r="77" spans="1:9">
      <c r="A77" s="253"/>
      <c r="B77" s="151"/>
      <c r="C77" s="135"/>
      <c r="D77" s="37"/>
      <c r="E77" s="87"/>
      <c r="F77" s="87"/>
      <c r="G77" s="87"/>
      <c r="H77" s="87"/>
    </row>
    <row r="78" spans="1:9" ht="26.4">
      <c r="A78" s="253">
        <v>15</v>
      </c>
      <c r="B78" s="151" t="s">
        <v>594</v>
      </c>
      <c r="C78" s="135">
        <v>160</v>
      </c>
      <c r="D78" s="37" t="s">
        <v>306</v>
      </c>
      <c r="E78" s="303">
        <v>0</v>
      </c>
      <c r="F78" s="303">
        <v>0</v>
      </c>
      <c r="G78" s="87">
        <f>ROUND(C78*E78, 0)</f>
        <v>0</v>
      </c>
      <c r="H78" s="87">
        <f>ROUND(C78*F78, 0)</f>
        <v>0</v>
      </c>
      <c r="I78" s="159"/>
    </row>
    <row r="79" spans="1:9">
      <c r="E79" s="218"/>
      <c r="F79" s="218"/>
      <c r="G79" s="89"/>
      <c r="H79" s="89"/>
    </row>
    <row r="80" spans="1:9">
      <c r="A80" s="31"/>
      <c r="B80" s="79" t="s">
        <v>26</v>
      </c>
      <c r="C80" s="74"/>
      <c r="D80" s="30"/>
      <c r="E80" s="84"/>
      <c r="F80" s="83"/>
      <c r="G80" s="83">
        <f>SUM(G49:G78)</f>
        <v>0</v>
      </c>
      <c r="H80" s="83">
        <f>SUM(H50:H78)</f>
        <v>0</v>
      </c>
    </row>
    <row r="82" spans="1:8">
      <c r="B82" s="78" t="s">
        <v>30</v>
      </c>
      <c r="C82" s="77"/>
      <c r="D82" s="78"/>
      <c r="E82" s="97"/>
      <c r="G82" s="89"/>
      <c r="H82" s="89"/>
    </row>
    <row r="83" spans="1:8" ht="26.4">
      <c r="A83" s="31" t="s">
        <v>6</v>
      </c>
      <c r="B83" s="79" t="s">
        <v>8</v>
      </c>
      <c r="C83" s="74" t="s">
        <v>9</v>
      </c>
      <c r="D83" s="79" t="s">
        <v>10</v>
      </c>
      <c r="E83" s="83" t="s">
        <v>11</v>
      </c>
      <c r="F83" s="83" t="s">
        <v>12</v>
      </c>
      <c r="G83" s="83" t="s">
        <v>13</v>
      </c>
      <c r="H83" s="83" t="s">
        <v>14</v>
      </c>
    </row>
    <row r="84" spans="1:8" s="159" customFormat="1" ht="145.19999999999999">
      <c r="A84" s="38">
        <v>1</v>
      </c>
      <c r="B84" s="224" t="s">
        <v>40</v>
      </c>
      <c r="C84" s="223">
        <f>C26*2+C30*2+C32+C34</f>
        <v>1418.62</v>
      </c>
      <c r="D84" s="224" t="s">
        <v>16</v>
      </c>
      <c r="E84" s="304">
        <v>0</v>
      </c>
      <c r="F84" s="304">
        <v>0</v>
      </c>
      <c r="G84" s="225">
        <f>C84*E84</f>
        <v>0</v>
      </c>
      <c r="H84" s="225">
        <f>C84*F84</f>
        <v>0</v>
      </c>
    </row>
    <row r="85" spans="1:8" ht="26.4">
      <c r="A85" s="38"/>
      <c r="B85" s="224" t="s">
        <v>360</v>
      </c>
      <c r="C85" s="223"/>
      <c r="D85" s="224"/>
      <c r="E85" s="225"/>
      <c r="F85" s="225"/>
      <c r="G85" s="225"/>
      <c r="H85" s="225"/>
    </row>
    <row r="86" spans="1:8">
      <c r="A86" s="37"/>
      <c r="B86" s="224"/>
      <c r="C86" s="223"/>
      <c r="D86" s="224"/>
      <c r="E86" s="225"/>
      <c r="F86" s="225"/>
      <c r="G86" s="225"/>
      <c r="H86" s="225"/>
    </row>
    <row r="87" spans="1:8" ht="145.19999999999999">
      <c r="A87" s="38">
        <v>2</v>
      </c>
      <c r="B87" s="224" t="s">
        <v>41</v>
      </c>
      <c r="C87" s="223">
        <v>850</v>
      </c>
      <c r="D87" s="224" t="s">
        <v>16</v>
      </c>
      <c r="E87" s="304">
        <v>0</v>
      </c>
      <c r="F87" s="304">
        <v>0</v>
      </c>
      <c r="G87" s="225">
        <f>C87*E87</f>
        <v>0</v>
      </c>
      <c r="H87" s="225">
        <f>C87*F87</f>
        <v>0</v>
      </c>
    </row>
    <row r="88" spans="1:8">
      <c r="A88" s="38"/>
      <c r="B88" s="224" t="s">
        <v>359</v>
      </c>
      <c r="C88" s="223"/>
      <c r="D88" s="224"/>
      <c r="E88" s="225"/>
      <c r="F88" s="225"/>
      <c r="G88" s="225"/>
      <c r="H88" s="225"/>
    </row>
    <row r="89" spans="1:8">
      <c r="A89" s="31"/>
      <c r="B89" s="79" t="s">
        <v>26</v>
      </c>
      <c r="C89" s="74"/>
      <c r="D89" s="79"/>
      <c r="E89" s="83"/>
      <c r="F89" s="83"/>
      <c r="G89" s="83">
        <f>ROUND(SUM(G84:G88),0)</f>
        <v>0</v>
      </c>
      <c r="H89" s="83">
        <f>ROUND(SUM(H84:H88),0)</f>
        <v>0</v>
      </c>
    </row>
    <row r="91" spans="1:8">
      <c r="B91" s="78" t="s">
        <v>44</v>
      </c>
    </row>
    <row r="92" spans="1:8" ht="26.4">
      <c r="A92" s="31" t="s">
        <v>6</v>
      </c>
      <c r="B92" s="79" t="s">
        <v>8</v>
      </c>
      <c r="C92" s="74" t="s">
        <v>9</v>
      </c>
      <c r="D92" s="79" t="s">
        <v>10</v>
      </c>
      <c r="E92" s="83" t="s">
        <v>11</v>
      </c>
      <c r="F92" s="83" t="s">
        <v>12</v>
      </c>
      <c r="G92" s="83" t="s">
        <v>13</v>
      </c>
      <c r="H92" s="83" t="s">
        <v>14</v>
      </c>
    </row>
    <row r="93" spans="1:8" ht="26.4">
      <c r="A93" s="22">
        <v>1</v>
      </c>
      <c r="B93" s="34" t="s">
        <v>45</v>
      </c>
      <c r="C93" s="75">
        <v>6</v>
      </c>
      <c r="D93" s="34" t="s">
        <v>25</v>
      </c>
      <c r="E93" s="258">
        <v>0</v>
      </c>
      <c r="F93" s="305">
        <v>0</v>
      </c>
      <c r="G93" s="258">
        <f>C93*E93</f>
        <v>0</v>
      </c>
      <c r="H93" s="86">
        <f>C93*F93</f>
        <v>0</v>
      </c>
    </row>
    <row r="94" spans="1:8">
      <c r="A94" s="22"/>
    </row>
    <row r="95" spans="1:8" ht="92.4">
      <c r="A95" s="254">
        <v>2</v>
      </c>
      <c r="B95" s="242" t="s">
        <v>568</v>
      </c>
      <c r="C95" s="223">
        <v>4</v>
      </c>
      <c r="D95" s="224" t="s">
        <v>25</v>
      </c>
      <c r="E95" s="307">
        <v>0</v>
      </c>
      <c r="F95" s="307">
        <v>0</v>
      </c>
      <c r="G95" s="234">
        <f>ROUND(C95*E95, 0)</f>
        <v>0</v>
      </c>
      <c r="H95" s="234">
        <f>ROUND(C95*F95, 0)</f>
        <v>0</v>
      </c>
    </row>
    <row r="96" spans="1:8">
      <c r="A96" s="254"/>
      <c r="B96" s="242"/>
      <c r="C96" s="223"/>
      <c r="D96" s="224"/>
      <c r="E96" s="234"/>
      <c r="F96" s="234"/>
      <c r="G96" s="234"/>
      <c r="H96" s="234"/>
    </row>
    <row r="97" spans="1:8" ht="92.4">
      <c r="A97" s="254">
        <v>3</v>
      </c>
      <c r="B97" s="242" t="s">
        <v>569</v>
      </c>
      <c r="C97" s="223">
        <v>2</v>
      </c>
      <c r="D97" s="224" t="s">
        <v>25</v>
      </c>
      <c r="E97" s="307">
        <v>0</v>
      </c>
      <c r="F97" s="307">
        <v>0</v>
      </c>
      <c r="G97" s="234">
        <f>ROUND(C97*E97, 0)</f>
        <v>0</v>
      </c>
      <c r="H97" s="234">
        <f>ROUND(C97*F97, 0)</f>
        <v>0</v>
      </c>
    </row>
    <row r="98" spans="1:8">
      <c r="A98" s="254"/>
      <c r="B98" s="242"/>
      <c r="C98" s="223"/>
      <c r="D98" s="224"/>
      <c r="E98" s="234"/>
      <c r="F98" s="234"/>
      <c r="G98" s="234"/>
      <c r="H98" s="234"/>
    </row>
    <row r="99" spans="1:8" ht="92.4">
      <c r="A99" s="254">
        <v>4</v>
      </c>
      <c r="B99" s="242" t="s">
        <v>570</v>
      </c>
      <c r="C99" s="223">
        <v>2</v>
      </c>
      <c r="D99" s="224" t="s">
        <v>25</v>
      </c>
      <c r="E99" s="307">
        <v>0</v>
      </c>
      <c r="F99" s="307">
        <v>0</v>
      </c>
      <c r="G99" s="234">
        <f>ROUND(C99*E99, 0)</f>
        <v>0</v>
      </c>
      <c r="H99" s="234">
        <f>ROUND(C99*F99, 0)</f>
        <v>0</v>
      </c>
    </row>
    <row r="100" spans="1:8">
      <c r="A100" s="254"/>
      <c r="B100" s="242"/>
      <c r="C100" s="223"/>
      <c r="D100" s="224"/>
      <c r="E100" s="234"/>
      <c r="F100" s="234"/>
      <c r="G100" s="234"/>
      <c r="H100" s="234"/>
    </row>
    <row r="101" spans="1:8" ht="92.4">
      <c r="A101" s="254">
        <v>5</v>
      </c>
      <c r="B101" s="242" t="s">
        <v>571</v>
      </c>
      <c r="C101" s="223">
        <v>2</v>
      </c>
      <c r="D101" s="224" t="s">
        <v>25</v>
      </c>
      <c r="E101" s="307">
        <v>0</v>
      </c>
      <c r="F101" s="307">
        <v>0</v>
      </c>
      <c r="G101" s="234">
        <f>ROUND(C101*E101, 0)</f>
        <v>0</v>
      </c>
      <c r="H101" s="234">
        <f>ROUND(C101*F101, 0)</f>
        <v>0</v>
      </c>
    </row>
    <row r="102" spans="1:8">
      <c r="A102" s="254"/>
      <c r="B102" s="242"/>
      <c r="C102" s="223"/>
      <c r="D102" s="224"/>
      <c r="E102" s="234"/>
      <c r="F102" s="234"/>
      <c r="G102" s="234"/>
      <c r="H102" s="234"/>
    </row>
    <row r="103" spans="1:8" ht="92.4">
      <c r="A103" s="254">
        <v>6</v>
      </c>
      <c r="B103" s="242" t="s">
        <v>572</v>
      </c>
      <c r="C103" s="223">
        <v>2</v>
      </c>
      <c r="D103" s="308" t="s">
        <v>25</v>
      </c>
      <c r="E103" s="307">
        <v>0</v>
      </c>
      <c r="F103" s="307">
        <v>0</v>
      </c>
      <c r="G103" s="234">
        <f>ROUND(C103*E103, 0)</f>
        <v>0</v>
      </c>
      <c r="H103" s="234">
        <f>ROUND(C103*F103, 0)</f>
        <v>0</v>
      </c>
    </row>
    <row r="104" spans="1:8">
      <c r="A104" s="254"/>
      <c r="B104" s="235"/>
      <c r="C104" s="236"/>
      <c r="D104" s="235"/>
      <c r="E104" s="237"/>
      <c r="F104" s="237"/>
      <c r="G104" s="237"/>
      <c r="H104" s="237"/>
    </row>
    <row r="105" spans="1:8" s="140" customFormat="1" ht="92.4">
      <c r="A105" s="255">
        <v>7</v>
      </c>
      <c r="B105" s="242" t="s">
        <v>573</v>
      </c>
      <c r="C105" s="223">
        <v>1</v>
      </c>
      <c r="D105" s="224" t="s">
        <v>25</v>
      </c>
      <c r="E105" s="307">
        <v>0</v>
      </c>
      <c r="F105" s="307">
        <v>0</v>
      </c>
      <c r="G105" s="225">
        <f>ROUND(C105*E105, 0)</f>
        <v>0</v>
      </c>
      <c r="H105" s="225">
        <f>ROUND(C105*F105, 0)</f>
        <v>0</v>
      </c>
    </row>
    <row r="106" spans="1:8">
      <c r="A106" s="255"/>
      <c r="B106" s="221"/>
      <c r="C106" s="232"/>
      <c r="D106" s="221"/>
      <c r="E106" s="241"/>
      <c r="F106" s="241"/>
      <c r="G106" s="241"/>
      <c r="H106" s="241"/>
    </row>
    <row r="107" spans="1:8" ht="105.6">
      <c r="A107" s="255">
        <v>8</v>
      </c>
      <c r="B107" s="242" t="s">
        <v>574</v>
      </c>
      <c r="C107" s="223">
        <v>2</v>
      </c>
      <c r="D107" s="224" t="s">
        <v>25</v>
      </c>
      <c r="E107" s="307">
        <v>0</v>
      </c>
      <c r="F107" s="307">
        <v>0</v>
      </c>
      <c r="G107" s="225">
        <f>ROUND(C107*E107, 0)</f>
        <v>0</v>
      </c>
      <c r="H107" s="225">
        <f>ROUND(C107*F107, 0)</f>
        <v>0</v>
      </c>
    </row>
    <row r="108" spans="1:8">
      <c r="A108" s="254"/>
      <c r="B108" s="235"/>
      <c r="C108" s="236"/>
      <c r="D108" s="235"/>
      <c r="E108" s="237"/>
      <c r="F108" s="237"/>
      <c r="G108" s="237"/>
      <c r="H108" s="237"/>
    </row>
    <row r="109" spans="1:8" ht="92.4">
      <c r="A109" s="254">
        <v>9</v>
      </c>
      <c r="B109" s="242" t="s">
        <v>575</v>
      </c>
      <c r="C109" s="223">
        <v>4</v>
      </c>
      <c r="D109" s="224" t="s">
        <v>25</v>
      </c>
      <c r="E109" s="307">
        <v>0</v>
      </c>
      <c r="F109" s="307">
        <v>0</v>
      </c>
      <c r="G109" s="234">
        <f>ROUND(C109*E109, 0)</f>
        <v>0</v>
      </c>
      <c r="H109" s="234">
        <f>ROUND(C109*F109, 0)</f>
        <v>0</v>
      </c>
    </row>
    <row r="110" spans="1:8">
      <c r="A110" s="254"/>
      <c r="B110" s="235"/>
      <c r="C110" s="236"/>
      <c r="D110" s="235"/>
      <c r="E110" s="237"/>
      <c r="F110" s="237"/>
      <c r="G110" s="237"/>
      <c r="H110" s="237"/>
    </row>
    <row r="111" spans="1:8" ht="92.4">
      <c r="A111" s="254">
        <v>10</v>
      </c>
      <c r="B111" s="242" t="s">
        <v>576</v>
      </c>
      <c r="C111" s="223">
        <v>2</v>
      </c>
      <c r="D111" s="224" t="s">
        <v>25</v>
      </c>
      <c r="E111" s="307">
        <v>0</v>
      </c>
      <c r="F111" s="307">
        <v>0</v>
      </c>
      <c r="G111" s="234">
        <f>ROUND(C111*E111, 0)</f>
        <v>0</v>
      </c>
      <c r="H111" s="234">
        <f>ROUND(C111*F111, 0)</f>
        <v>0</v>
      </c>
    </row>
    <row r="112" spans="1:8">
      <c r="A112" s="254"/>
      <c r="B112" s="235"/>
      <c r="C112" s="236"/>
      <c r="D112" s="235"/>
      <c r="E112" s="237"/>
      <c r="F112" s="237"/>
      <c r="G112" s="237"/>
      <c r="H112" s="237"/>
    </row>
    <row r="113" spans="1:8" ht="92.4">
      <c r="A113" s="254">
        <v>11</v>
      </c>
      <c r="B113" s="242" t="s">
        <v>577</v>
      </c>
      <c r="C113" s="223">
        <v>1</v>
      </c>
      <c r="D113" s="224" t="s">
        <v>25</v>
      </c>
      <c r="E113" s="307">
        <v>0</v>
      </c>
      <c r="F113" s="307">
        <v>0</v>
      </c>
      <c r="G113" s="234">
        <f>ROUND(C113*E113, 0)</f>
        <v>0</v>
      </c>
      <c r="H113" s="234">
        <f>ROUND(C113*F113, 0)</f>
        <v>0</v>
      </c>
    </row>
    <row r="114" spans="1:8">
      <c r="A114" s="254"/>
      <c r="B114" s="235"/>
      <c r="C114" s="236"/>
      <c r="D114" s="235"/>
      <c r="E114" s="237"/>
      <c r="F114" s="237"/>
      <c r="G114" s="237"/>
      <c r="H114" s="237"/>
    </row>
    <row r="115" spans="1:8" ht="52.8">
      <c r="A115" s="254">
        <v>12</v>
      </c>
      <c r="B115" s="242" t="s">
        <v>578</v>
      </c>
      <c r="C115" s="223">
        <v>1</v>
      </c>
      <c r="D115" s="224" t="s">
        <v>25</v>
      </c>
      <c r="E115" s="307">
        <v>0</v>
      </c>
      <c r="F115" s="307">
        <v>0</v>
      </c>
      <c r="G115" s="234">
        <f>ROUND(C115*E115, 0)</f>
        <v>0</v>
      </c>
      <c r="H115" s="234">
        <f>ROUND(C115*F115, 0)</f>
        <v>0</v>
      </c>
    </row>
    <row r="116" spans="1:8">
      <c r="A116" s="254"/>
      <c r="B116" s="235"/>
      <c r="C116" s="236"/>
      <c r="D116" s="235"/>
      <c r="E116" s="237"/>
      <c r="F116" s="237"/>
      <c r="G116" s="237"/>
      <c r="H116" s="237"/>
    </row>
    <row r="117" spans="1:8" ht="52.8">
      <c r="A117" s="254">
        <v>13</v>
      </c>
      <c r="B117" s="242" t="s">
        <v>579</v>
      </c>
      <c r="C117" s="223">
        <v>1</v>
      </c>
      <c r="D117" s="224" t="s">
        <v>25</v>
      </c>
      <c r="E117" s="307">
        <v>0</v>
      </c>
      <c r="F117" s="307">
        <v>0</v>
      </c>
      <c r="G117" s="234">
        <f>ROUND(C117*E117, 0)</f>
        <v>0</v>
      </c>
      <c r="H117" s="234">
        <f>ROUND(C117*F117, 0)</f>
        <v>0</v>
      </c>
    </row>
    <row r="118" spans="1:8">
      <c r="A118" s="254"/>
      <c r="B118" s="221"/>
      <c r="C118" s="236"/>
      <c r="D118" s="235"/>
      <c r="E118" s="237"/>
      <c r="F118" s="237"/>
      <c r="G118" s="237"/>
      <c r="H118" s="237"/>
    </row>
    <row r="119" spans="1:8" ht="39.6">
      <c r="A119" s="254">
        <v>14</v>
      </c>
      <c r="B119" s="242" t="s">
        <v>580</v>
      </c>
      <c r="C119" s="223">
        <v>1</v>
      </c>
      <c r="D119" s="224" t="s">
        <v>25</v>
      </c>
      <c r="E119" s="307">
        <v>0</v>
      </c>
      <c r="F119" s="307">
        <v>0</v>
      </c>
      <c r="G119" s="234">
        <f>ROUND(C119*E119, 0)</f>
        <v>0</v>
      </c>
      <c r="H119" s="234">
        <f>ROUND(C119*F119, 0)</f>
        <v>0</v>
      </c>
    </row>
    <row r="120" spans="1:8">
      <c r="A120" s="254"/>
      <c r="B120" s="235"/>
      <c r="C120" s="236"/>
      <c r="D120" s="235"/>
      <c r="E120" s="237"/>
      <c r="F120" s="237"/>
      <c r="G120" s="237"/>
      <c r="H120" s="237"/>
    </row>
    <row r="121" spans="1:8" ht="26.4">
      <c r="A121" s="254">
        <v>15</v>
      </c>
      <c r="B121" s="243" t="s">
        <v>46</v>
      </c>
      <c r="C121" s="223">
        <v>260</v>
      </c>
      <c r="D121" s="224" t="s">
        <v>16</v>
      </c>
      <c r="E121" s="307">
        <v>0</v>
      </c>
      <c r="F121" s="307">
        <v>0</v>
      </c>
      <c r="G121" s="234">
        <f>ROUND(C121*E121, 0)</f>
        <v>0</v>
      </c>
      <c r="H121" s="234">
        <f>ROUND(C121*F121, 0)</f>
        <v>0</v>
      </c>
    </row>
    <row r="122" spans="1:8">
      <c r="A122" s="254"/>
      <c r="B122" s="243"/>
      <c r="C122" s="223"/>
      <c r="D122" s="224"/>
      <c r="E122" s="225"/>
      <c r="F122" s="225"/>
      <c r="G122" s="225"/>
      <c r="H122" s="225"/>
    </row>
    <row r="123" spans="1:8">
      <c r="A123" s="254">
        <v>16</v>
      </c>
      <c r="B123" s="36" t="s">
        <v>380</v>
      </c>
      <c r="C123" s="35">
        <v>26</v>
      </c>
      <c r="D123" s="161" t="s">
        <v>25</v>
      </c>
      <c r="E123" s="307">
        <v>0</v>
      </c>
      <c r="F123" s="307">
        <v>0</v>
      </c>
      <c r="G123" s="87">
        <f>C123*E123</f>
        <v>0</v>
      </c>
      <c r="H123" s="87">
        <f>C123*F123</f>
        <v>0</v>
      </c>
    </row>
    <row r="125" spans="1:8">
      <c r="A125" s="31"/>
      <c r="B125" s="79" t="s">
        <v>26</v>
      </c>
      <c r="C125" s="74"/>
      <c r="D125" s="79"/>
      <c r="E125" s="83"/>
      <c r="F125" s="83"/>
      <c r="G125" s="83">
        <f>SUM(G93:G124)</f>
        <v>0</v>
      </c>
      <c r="H125" s="83">
        <f>SUM(H93:H124)</f>
        <v>0</v>
      </c>
    </row>
    <row r="127" spans="1:8">
      <c r="B127" s="78" t="s">
        <v>311</v>
      </c>
      <c r="C127" s="73"/>
    </row>
    <row r="128" spans="1:8" ht="26.4">
      <c r="A128" s="31" t="s">
        <v>6</v>
      </c>
      <c r="B128" s="79" t="s">
        <v>8</v>
      </c>
      <c r="C128" s="74" t="s">
        <v>9</v>
      </c>
      <c r="D128" s="79" t="s">
        <v>10</v>
      </c>
      <c r="E128" s="83" t="s">
        <v>11</v>
      </c>
      <c r="F128" s="83" t="s">
        <v>12</v>
      </c>
      <c r="G128" s="83" t="s">
        <v>13</v>
      </c>
      <c r="H128" s="83" t="s">
        <v>14</v>
      </c>
    </row>
    <row r="129" spans="1:8">
      <c r="A129" s="19"/>
      <c r="B129" s="18"/>
      <c r="C129" s="76"/>
      <c r="D129" s="18"/>
      <c r="E129" s="96"/>
      <c r="F129" s="96"/>
      <c r="G129" s="96"/>
      <c r="H129" s="96"/>
    </row>
    <row r="130" spans="1:8" s="70" customFormat="1" ht="26.4">
      <c r="A130" s="247">
        <v>1</v>
      </c>
      <c r="B130" s="245" t="s">
        <v>363</v>
      </c>
      <c r="C130" s="246">
        <v>1</v>
      </c>
      <c r="D130" s="245" t="s">
        <v>84</v>
      </c>
      <c r="E130" s="304">
        <v>0</v>
      </c>
      <c r="F130" s="304">
        <v>0</v>
      </c>
      <c r="G130" s="225">
        <f>C130*E130</f>
        <v>0</v>
      </c>
      <c r="H130" s="225">
        <f>C130*F130</f>
        <v>0</v>
      </c>
    </row>
    <row r="131" spans="1:8" s="70" customFormat="1" ht="13.2">
      <c r="A131" s="247"/>
      <c r="B131" s="245"/>
      <c r="C131" s="246"/>
      <c r="D131" s="245"/>
      <c r="E131" s="250"/>
      <c r="F131" s="250"/>
      <c r="G131" s="250"/>
      <c r="H131" s="250"/>
    </row>
    <row r="132" spans="1:8" s="70" customFormat="1" ht="79.2">
      <c r="A132" s="247">
        <v>2</v>
      </c>
      <c r="B132" s="248" t="s">
        <v>312</v>
      </c>
      <c r="C132" s="249">
        <v>51</v>
      </c>
      <c r="D132" s="248" t="s">
        <v>313</v>
      </c>
      <c r="E132" s="259">
        <v>0</v>
      </c>
      <c r="F132" s="304">
        <v>0</v>
      </c>
      <c r="G132" s="259">
        <f>C132*E132</f>
        <v>0</v>
      </c>
      <c r="H132" s="225">
        <f>C132*F132</f>
        <v>0</v>
      </c>
    </row>
    <row r="133" spans="1:8" s="70" customFormat="1" ht="13.2">
      <c r="A133" s="222"/>
      <c r="B133" s="224"/>
      <c r="C133" s="223"/>
      <c r="D133" s="224"/>
      <c r="E133" s="250"/>
      <c r="F133" s="250"/>
      <c r="G133" s="225"/>
      <c r="H133" s="225"/>
    </row>
    <row r="134" spans="1:8" s="70" customFormat="1" ht="39.6">
      <c r="A134" s="222">
        <v>3</v>
      </c>
      <c r="B134" s="224" t="s">
        <v>314</v>
      </c>
      <c r="C134" s="223">
        <v>10</v>
      </c>
      <c r="D134" s="224" t="s">
        <v>304</v>
      </c>
      <c r="E134" s="259">
        <v>0</v>
      </c>
      <c r="F134" s="304">
        <v>0</v>
      </c>
      <c r="G134" s="259">
        <f>ROUND(C134*E134, 0)</f>
        <v>0</v>
      </c>
      <c r="H134" s="225">
        <f>ROUND(C134*F134, 0)</f>
        <v>0</v>
      </c>
    </row>
    <row r="135" spans="1:8" s="70" customFormat="1" ht="13.2">
      <c r="A135" s="222"/>
      <c r="B135" s="224"/>
      <c r="C135" s="223"/>
      <c r="D135" s="224"/>
      <c r="E135" s="250"/>
      <c r="F135" s="250"/>
      <c r="G135" s="225"/>
      <c r="H135" s="225"/>
    </row>
    <row r="136" spans="1:8" s="70" customFormat="1" ht="26.4">
      <c r="A136" s="222">
        <v>4</v>
      </c>
      <c r="B136" s="243" t="s">
        <v>315</v>
      </c>
      <c r="C136" s="223">
        <f>C134</f>
        <v>10</v>
      </c>
      <c r="D136" s="224" t="s">
        <v>304</v>
      </c>
      <c r="E136" s="304">
        <v>0</v>
      </c>
      <c r="F136" s="304">
        <v>0</v>
      </c>
      <c r="G136" s="225">
        <f>ROUND(C136*E136, 0)</f>
        <v>0</v>
      </c>
      <c r="H136" s="225">
        <f>ROUND(C136*F136, 0)</f>
        <v>0</v>
      </c>
    </row>
    <row r="137" spans="1:8" s="70" customFormat="1" ht="13.2">
      <c r="A137" s="222"/>
      <c r="B137" s="224"/>
      <c r="C137" s="223"/>
      <c r="D137" s="224"/>
      <c r="E137" s="250"/>
      <c r="F137" s="250"/>
      <c r="G137" s="225"/>
      <c r="H137" s="225"/>
    </row>
    <row r="138" spans="1:8" s="70" customFormat="1" ht="52.8">
      <c r="A138" s="222">
        <v>5</v>
      </c>
      <c r="B138" s="149" t="s">
        <v>316</v>
      </c>
      <c r="C138" s="223">
        <v>5</v>
      </c>
      <c r="D138" s="150" t="s">
        <v>317</v>
      </c>
      <c r="E138" s="303">
        <v>0</v>
      </c>
      <c r="F138" s="303">
        <v>0</v>
      </c>
      <c r="G138" s="148">
        <f>C138*E138</f>
        <v>0</v>
      </c>
      <c r="H138" s="148">
        <f>C138*F138</f>
        <v>0</v>
      </c>
    </row>
    <row r="139" spans="1:8">
      <c r="A139" s="222"/>
      <c r="B139" s="243"/>
      <c r="C139" s="223"/>
      <c r="D139" s="224"/>
      <c r="E139" s="250"/>
      <c r="F139" s="250"/>
      <c r="G139" s="225"/>
      <c r="H139" s="225"/>
    </row>
    <row r="140" spans="1:8" ht="52.8">
      <c r="A140" s="222">
        <v>6</v>
      </c>
      <c r="B140" s="243" t="s">
        <v>318</v>
      </c>
      <c r="C140" s="223">
        <v>3.78</v>
      </c>
      <c r="D140" s="224" t="s">
        <v>317</v>
      </c>
      <c r="E140" s="304">
        <v>0</v>
      </c>
      <c r="F140" s="304">
        <v>0</v>
      </c>
      <c r="G140" s="225">
        <f>ROUND(C140*E140, 0)</f>
        <v>0</v>
      </c>
      <c r="H140" s="225">
        <f>ROUND(C140*F140, 0)</f>
        <v>0</v>
      </c>
    </row>
    <row r="141" spans="1:8">
      <c r="A141" s="222"/>
      <c r="B141" s="245"/>
      <c r="C141" s="246"/>
      <c r="D141" s="245"/>
      <c r="E141" s="250"/>
      <c r="F141" s="250"/>
      <c r="G141" s="225"/>
      <c r="H141" s="225"/>
    </row>
    <row r="142" spans="1:8" ht="39.6">
      <c r="A142" s="222">
        <v>7</v>
      </c>
      <c r="B142" s="251" t="s">
        <v>321</v>
      </c>
      <c r="C142" s="223">
        <v>10</v>
      </c>
      <c r="D142" s="224" t="s">
        <v>16</v>
      </c>
      <c r="E142" s="304">
        <v>0</v>
      </c>
      <c r="F142" s="304">
        <v>0</v>
      </c>
      <c r="G142" s="225">
        <f>ROUND(C142*E142, 0)</f>
        <v>0</v>
      </c>
      <c r="H142" s="225">
        <f>ROUND(C142*F142, 0)</f>
        <v>0</v>
      </c>
    </row>
    <row r="143" spans="1:8">
      <c r="A143" s="222"/>
      <c r="B143" s="245"/>
      <c r="C143" s="246"/>
      <c r="D143" s="245"/>
      <c r="E143" s="250"/>
      <c r="F143" s="250"/>
      <c r="G143" s="225"/>
      <c r="H143" s="225"/>
    </row>
    <row r="144" spans="1:8" ht="105.6">
      <c r="A144" s="222">
        <v>8</v>
      </c>
      <c r="B144" s="164" t="s">
        <v>31</v>
      </c>
      <c r="C144" s="223">
        <v>2.5</v>
      </c>
      <c r="D144" s="224" t="s">
        <v>15</v>
      </c>
      <c r="E144" s="304">
        <v>0</v>
      </c>
      <c r="F144" s="304">
        <v>0</v>
      </c>
      <c r="G144" s="225">
        <f>ROUND(C144*E144, 0)</f>
        <v>0</v>
      </c>
      <c r="H144" s="225">
        <f>ROUND(C144*F144, 0)</f>
        <v>0</v>
      </c>
    </row>
    <row r="145" spans="1:9">
      <c r="A145" s="222"/>
      <c r="B145" s="164"/>
      <c r="C145" s="223"/>
      <c r="D145" s="224"/>
      <c r="E145" s="250"/>
      <c r="F145" s="250"/>
      <c r="G145" s="225"/>
      <c r="H145" s="225"/>
    </row>
    <row r="146" spans="1:9" ht="92.4">
      <c r="A146" s="222">
        <v>9</v>
      </c>
      <c r="B146" s="164" t="s">
        <v>319</v>
      </c>
      <c r="C146" s="223">
        <v>0.2</v>
      </c>
      <c r="D146" s="224" t="s">
        <v>32</v>
      </c>
      <c r="E146" s="304">
        <v>0</v>
      </c>
      <c r="F146" s="304">
        <v>0</v>
      </c>
      <c r="G146" s="225">
        <f>ROUND(C146*E146, 0)</f>
        <v>0</v>
      </c>
      <c r="H146" s="225">
        <f>ROUND(C146*F146, 0)</f>
        <v>0</v>
      </c>
    </row>
    <row r="147" spans="1:9">
      <c r="A147" s="222"/>
      <c r="B147" s="164"/>
      <c r="C147" s="223"/>
      <c r="D147" s="224"/>
      <c r="E147" s="250"/>
      <c r="F147" s="250"/>
      <c r="G147" s="225"/>
      <c r="H147" s="225"/>
    </row>
    <row r="148" spans="1:9" ht="26.4">
      <c r="A148" s="222">
        <v>10</v>
      </c>
      <c r="B148" s="164" t="s">
        <v>320</v>
      </c>
      <c r="C148" s="223">
        <v>10</v>
      </c>
      <c r="D148" s="224" t="s">
        <v>16</v>
      </c>
      <c r="E148" s="304">
        <v>0</v>
      </c>
      <c r="F148" s="304">
        <v>0</v>
      </c>
      <c r="G148" s="225">
        <f>ROUND(C148*E148, 0)</f>
        <v>0</v>
      </c>
      <c r="H148" s="225">
        <f>ROUND(C148*F148, 0)</f>
        <v>0</v>
      </c>
    </row>
    <row r="149" spans="1:9">
      <c r="A149" s="222"/>
      <c r="B149" s="245"/>
      <c r="C149" s="246"/>
      <c r="D149" s="245"/>
      <c r="E149" s="250"/>
      <c r="F149" s="250"/>
      <c r="G149" s="225"/>
      <c r="H149" s="225"/>
    </row>
    <row r="150" spans="1:9" ht="184.8">
      <c r="A150" s="222">
        <v>11</v>
      </c>
      <c r="B150" s="248" t="s">
        <v>322</v>
      </c>
      <c r="C150" s="252">
        <v>12</v>
      </c>
      <c r="D150" s="248" t="s">
        <v>16</v>
      </c>
      <c r="E150" s="304">
        <v>0</v>
      </c>
      <c r="F150" s="304">
        <v>0</v>
      </c>
      <c r="G150" s="225">
        <f>ROUND(C150*E150, 0)</f>
        <v>0</v>
      </c>
      <c r="H150" s="225">
        <f>ROUND(C150*F150, 0)</f>
        <v>0</v>
      </c>
    </row>
    <row r="151" spans="1:9">
      <c r="A151" s="222"/>
      <c r="B151" s="248"/>
      <c r="C151" s="252"/>
      <c r="D151" s="248"/>
      <c r="E151" s="225"/>
      <c r="F151" s="225"/>
      <c r="G151" s="225"/>
      <c r="H151" s="225"/>
    </row>
    <row r="152" spans="1:9">
      <c r="A152" s="222">
        <v>12</v>
      </c>
      <c r="B152" s="248" t="s">
        <v>346</v>
      </c>
      <c r="C152" s="252">
        <f>C150</f>
        <v>12</v>
      </c>
      <c r="D152" s="248" t="s">
        <v>16</v>
      </c>
      <c r="E152" s="304">
        <v>0</v>
      </c>
      <c r="F152" s="304">
        <v>0</v>
      </c>
      <c r="G152" s="225">
        <f>ROUND(C152*E152, 0)</f>
        <v>0</v>
      </c>
      <c r="H152" s="225">
        <f>ROUND(C152*F152, 0)</f>
        <v>0</v>
      </c>
    </row>
    <row r="153" spans="1:9">
      <c r="A153" s="222"/>
      <c r="B153" s="248"/>
      <c r="C153" s="252"/>
      <c r="D153" s="248"/>
      <c r="E153" s="250"/>
      <c r="F153" s="250"/>
      <c r="G153" s="225"/>
      <c r="H153" s="225"/>
    </row>
    <row r="154" spans="1:9" s="140" customFormat="1" ht="118.8">
      <c r="A154" s="222">
        <v>13</v>
      </c>
      <c r="B154" s="251" t="s">
        <v>323</v>
      </c>
      <c r="C154" s="219">
        <f>C150</f>
        <v>12</v>
      </c>
      <c r="D154" s="224" t="s">
        <v>16</v>
      </c>
      <c r="E154" s="304">
        <v>0</v>
      </c>
      <c r="F154" s="304">
        <v>0</v>
      </c>
      <c r="G154" s="225">
        <f>ROUND(C154*E154, 0)</f>
        <v>0</v>
      </c>
      <c r="H154" s="225">
        <f>ROUND(C154*F154, 0)</f>
        <v>0</v>
      </c>
    </row>
    <row r="155" spans="1:9">
      <c r="A155" s="222"/>
      <c r="B155" s="251"/>
      <c r="C155" s="219"/>
      <c r="D155" s="224"/>
      <c r="E155" s="250"/>
      <c r="F155" s="250"/>
      <c r="G155" s="225"/>
      <c r="H155" s="225"/>
    </row>
    <row r="156" spans="1:9" ht="35.25" customHeight="1">
      <c r="A156" s="222">
        <v>14</v>
      </c>
      <c r="B156" s="251" t="s">
        <v>334</v>
      </c>
      <c r="C156" s="219">
        <v>5</v>
      </c>
      <c r="D156" s="224" t="s">
        <v>16</v>
      </c>
      <c r="E156" s="259">
        <v>0</v>
      </c>
      <c r="F156" s="304">
        <v>0</v>
      </c>
      <c r="G156" s="259">
        <f>C156*E156</f>
        <v>0</v>
      </c>
      <c r="H156" s="225">
        <f>C156*F156</f>
        <v>0</v>
      </c>
      <c r="I156" s="85"/>
    </row>
    <row r="157" spans="1:9">
      <c r="A157" s="222"/>
      <c r="B157" s="251"/>
      <c r="C157" s="219"/>
      <c r="D157" s="224"/>
      <c r="E157" s="250"/>
      <c r="F157" s="250"/>
      <c r="G157" s="225"/>
      <c r="H157" s="225"/>
      <c r="I157" s="85"/>
    </row>
    <row r="158" spans="1:9" ht="26.4">
      <c r="A158" s="222">
        <v>15</v>
      </c>
      <c r="B158" s="251" t="s">
        <v>581</v>
      </c>
      <c r="C158" s="219">
        <v>5</v>
      </c>
      <c r="D158" s="224" t="s">
        <v>16</v>
      </c>
      <c r="E158" s="304">
        <v>0</v>
      </c>
      <c r="F158" s="304">
        <v>0</v>
      </c>
      <c r="G158" s="225">
        <f>ROUND(C158*E158, 0)</f>
        <v>0</v>
      </c>
      <c r="H158" s="225">
        <f>ROUND(C158*F158, 0)</f>
        <v>0</v>
      </c>
    </row>
    <row r="159" spans="1:9">
      <c r="A159" s="222"/>
      <c r="B159" s="251"/>
      <c r="C159" s="219"/>
      <c r="D159" s="224"/>
      <c r="E159" s="225"/>
      <c r="F159" s="225"/>
      <c r="G159" s="225"/>
      <c r="H159" s="225"/>
    </row>
    <row r="160" spans="1:9" ht="26.4">
      <c r="A160" s="222">
        <v>16</v>
      </c>
      <c r="B160" s="151" t="s">
        <v>364</v>
      </c>
      <c r="C160" s="35">
        <v>1</v>
      </c>
      <c r="D160" s="37" t="s">
        <v>338</v>
      </c>
      <c r="E160" s="303">
        <v>0</v>
      </c>
      <c r="F160" s="303">
        <v>0</v>
      </c>
      <c r="G160" s="87">
        <f>ROUND(C160*E160, 0)</f>
        <v>0</v>
      </c>
      <c r="H160" s="87">
        <f>ROUND(C160*F160, 0)</f>
        <v>0</v>
      </c>
    </row>
    <row r="161" spans="1:8">
      <c r="A161" s="222"/>
      <c r="B161" s="251"/>
      <c r="C161" s="219"/>
      <c r="D161" s="224"/>
      <c r="E161" s="225"/>
      <c r="F161" s="225"/>
      <c r="G161" s="225"/>
      <c r="H161" s="89"/>
    </row>
    <row r="162" spans="1:8" s="140" customFormat="1">
      <c r="A162" s="31"/>
      <c r="B162" s="79" t="s">
        <v>26</v>
      </c>
      <c r="C162" s="74"/>
      <c r="D162" s="79"/>
      <c r="E162" s="83"/>
      <c r="F162" s="83"/>
      <c r="G162" s="83">
        <f>SUM(G130:G161)</f>
        <v>0</v>
      </c>
      <c r="H162" s="83">
        <f>SUM(H130:H160)</f>
        <v>0</v>
      </c>
    </row>
    <row r="163" spans="1:8">
      <c r="A163" s="19"/>
      <c r="B163" s="18"/>
      <c r="C163" s="76"/>
      <c r="D163" s="18"/>
      <c r="E163" s="96"/>
      <c r="F163" s="96"/>
      <c r="G163" s="96"/>
      <c r="H163" s="80"/>
    </row>
    <row r="164" spans="1:8" s="140" customFormat="1">
      <c r="A164" s="80"/>
      <c r="B164" s="78" t="s">
        <v>335</v>
      </c>
      <c r="C164" s="73"/>
      <c r="D164" s="80"/>
      <c r="E164" s="80"/>
      <c r="F164" s="80"/>
      <c r="G164" s="80"/>
      <c r="H164" s="157"/>
    </row>
    <row r="165" spans="1:8" ht="26.4">
      <c r="A165" s="31" t="s">
        <v>6</v>
      </c>
      <c r="B165" s="79" t="s">
        <v>8</v>
      </c>
      <c r="C165" s="74" t="s">
        <v>9</v>
      </c>
      <c r="D165" s="79" t="s">
        <v>10</v>
      </c>
      <c r="E165" s="141" t="s">
        <v>11</v>
      </c>
      <c r="F165" s="141" t="s">
        <v>12</v>
      </c>
      <c r="G165" s="141" t="s">
        <v>13</v>
      </c>
      <c r="H165" s="141" t="s">
        <v>14</v>
      </c>
    </row>
    <row r="166" spans="1:8" ht="26.4">
      <c r="A166" s="21">
        <v>1</v>
      </c>
      <c r="B166" s="151" t="s">
        <v>336</v>
      </c>
      <c r="C166" s="219">
        <v>4</v>
      </c>
      <c r="D166" s="37" t="s">
        <v>25</v>
      </c>
      <c r="E166" s="303">
        <v>0</v>
      </c>
      <c r="F166" s="303">
        <v>0</v>
      </c>
      <c r="G166" s="87">
        <f>C166*E166</f>
        <v>0</v>
      </c>
      <c r="H166" s="87">
        <f>C166*F166</f>
        <v>0</v>
      </c>
    </row>
    <row r="167" spans="1:8">
      <c r="A167" s="21"/>
      <c r="B167" s="151"/>
      <c r="C167" s="219"/>
      <c r="D167" s="37"/>
      <c r="E167" s="87"/>
      <c r="F167" s="87"/>
      <c r="G167" s="87"/>
      <c r="H167" s="87"/>
    </row>
    <row r="168" spans="1:8" ht="26.4">
      <c r="A168" s="21">
        <v>2</v>
      </c>
      <c r="B168" s="151" t="s">
        <v>337</v>
      </c>
      <c r="C168" s="219">
        <v>11.1</v>
      </c>
      <c r="D168" s="37" t="s">
        <v>77</v>
      </c>
      <c r="E168" s="303">
        <v>0</v>
      </c>
      <c r="F168" s="303">
        <v>0</v>
      </c>
      <c r="G168" s="87">
        <f>ROUND(C168*E168, 0)</f>
        <v>0</v>
      </c>
      <c r="H168" s="87">
        <f>ROUND(C168*F168, 0)</f>
        <v>0</v>
      </c>
    </row>
    <row r="169" spans="1:8">
      <c r="A169" s="19"/>
      <c r="B169" s="151"/>
      <c r="C169" s="35"/>
      <c r="D169" s="37"/>
      <c r="E169" s="87"/>
      <c r="F169" s="87"/>
      <c r="G169" s="87"/>
      <c r="H169" s="87"/>
    </row>
    <row r="170" spans="1:8">
      <c r="A170" s="31"/>
      <c r="B170" s="79" t="s">
        <v>26</v>
      </c>
      <c r="C170" s="74"/>
      <c r="D170" s="30"/>
      <c r="E170" s="84"/>
      <c r="F170" s="83"/>
      <c r="G170" s="83">
        <f>SUM(G166:G169)</f>
        <v>0</v>
      </c>
      <c r="H170" s="83">
        <f>SUM(H166:H169)</f>
        <v>0</v>
      </c>
    </row>
    <row r="172" spans="1:8">
      <c r="A172" s="157"/>
      <c r="B172" s="78" t="s">
        <v>339</v>
      </c>
      <c r="C172" s="73"/>
      <c r="D172" s="157"/>
      <c r="E172" s="157"/>
      <c r="F172" s="157"/>
      <c r="G172" s="157"/>
      <c r="H172" s="157"/>
    </row>
    <row r="173" spans="1:8" ht="26.4">
      <c r="A173" s="244"/>
      <c r="B173" s="251" t="s">
        <v>357</v>
      </c>
      <c r="C173" s="220">
        <v>1</v>
      </c>
      <c r="D173" s="224" t="s">
        <v>84</v>
      </c>
      <c r="E173" s="304">
        <v>0</v>
      </c>
      <c r="F173" s="304">
        <v>0</v>
      </c>
      <c r="G173" s="225">
        <f>ROUND(C173*E173, 0)</f>
        <v>0</v>
      </c>
      <c r="H173" s="225">
        <f>ROUND(C173*F173, 0)</f>
        <v>0</v>
      </c>
    </row>
    <row r="174" spans="1:8">
      <c r="A174" s="244"/>
      <c r="B174" s="221"/>
      <c r="C174" s="219"/>
      <c r="D174" s="224"/>
      <c r="E174" s="225"/>
      <c r="F174" s="225"/>
      <c r="G174" s="225"/>
      <c r="H174" s="225"/>
    </row>
    <row r="175" spans="1:8" ht="39.6">
      <c r="A175" s="244"/>
      <c r="B175" s="251" t="s">
        <v>347</v>
      </c>
      <c r="C175" s="220">
        <f>22.1+12*0.3*4</f>
        <v>36.5</v>
      </c>
      <c r="D175" s="224" t="s">
        <v>16</v>
      </c>
      <c r="E175" s="259">
        <v>0</v>
      </c>
      <c r="F175" s="304">
        <v>0</v>
      </c>
      <c r="G175" s="259">
        <f>ROUND(C175*E175, 0)</f>
        <v>0</v>
      </c>
      <c r="H175" s="225">
        <f>ROUND(C175*F175, 0)</f>
        <v>0</v>
      </c>
    </row>
    <row r="176" spans="1:8">
      <c r="A176" s="244"/>
      <c r="B176" s="257"/>
      <c r="C176" s="219"/>
      <c r="D176" s="224"/>
      <c r="E176" s="225"/>
      <c r="F176" s="225"/>
      <c r="G176" s="225"/>
      <c r="H176" s="225"/>
    </row>
    <row r="177" spans="1:8" ht="26.4">
      <c r="A177" s="244"/>
      <c r="B177" s="251" t="s">
        <v>341</v>
      </c>
      <c r="C177" s="220">
        <v>237</v>
      </c>
      <c r="D177" s="224" t="s">
        <v>306</v>
      </c>
      <c r="E177" s="304">
        <v>0</v>
      </c>
      <c r="F177" s="304">
        <v>0</v>
      </c>
      <c r="G177" s="225">
        <f>ROUND(C177*E177, 0)</f>
        <v>0</v>
      </c>
      <c r="H177" s="225">
        <f>ROUND(C177*F177, 0)</f>
        <v>0</v>
      </c>
    </row>
    <row r="178" spans="1:8">
      <c r="A178" s="244"/>
      <c r="B178" s="257"/>
      <c r="C178" s="219"/>
      <c r="D178" s="224"/>
      <c r="E178" s="225"/>
      <c r="F178" s="225"/>
      <c r="G178" s="225"/>
      <c r="H178" s="225"/>
    </row>
    <row r="179" spans="1:8" ht="26.4">
      <c r="A179" s="244"/>
      <c r="B179" s="251" t="s">
        <v>345</v>
      </c>
      <c r="C179" s="220">
        <v>1</v>
      </c>
      <c r="D179" s="224" t="s">
        <v>84</v>
      </c>
      <c r="E179" s="304">
        <v>0</v>
      </c>
      <c r="F179" s="304">
        <v>0</v>
      </c>
      <c r="G179" s="225">
        <f>ROUND(C179*E179, 0)</f>
        <v>0</v>
      </c>
      <c r="H179" s="225">
        <f>ROUND(C179*F179, 0)</f>
        <v>0</v>
      </c>
    </row>
    <row r="180" spans="1:8">
      <c r="A180" s="244"/>
      <c r="B180" s="257"/>
      <c r="C180" s="219"/>
      <c r="D180" s="224"/>
      <c r="E180" s="225"/>
      <c r="F180" s="225"/>
      <c r="G180" s="225"/>
      <c r="H180" s="225"/>
    </row>
    <row r="181" spans="1:8" ht="26.4">
      <c r="A181" s="244"/>
      <c r="B181" s="251" t="s">
        <v>595</v>
      </c>
      <c r="C181" s="220">
        <v>4</v>
      </c>
      <c r="D181" s="224" t="s">
        <v>84</v>
      </c>
      <c r="E181" s="304">
        <v>0</v>
      </c>
      <c r="F181" s="304">
        <v>0</v>
      </c>
      <c r="G181" s="225">
        <f>ROUND(C181*E181, 0)</f>
        <v>0</v>
      </c>
      <c r="H181" s="225">
        <f>ROUND(C181*F181, 0)</f>
        <v>0</v>
      </c>
    </row>
    <row r="182" spans="1:8">
      <c r="A182" s="244"/>
      <c r="B182" s="251"/>
      <c r="C182" s="219"/>
      <c r="D182" s="224"/>
      <c r="E182" s="225"/>
      <c r="F182" s="225"/>
      <c r="G182" s="225"/>
      <c r="H182" s="225"/>
    </row>
    <row r="183" spans="1:8" ht="39.6">
      <c r="A183" s="244"/>
      <c r="B183" s="251" t="s">
        <v>596</v>
      </c>
      <c r="C183" s="220">
        <v>1</v>
      </c>
      <c r="D183" s="224" t="s">
        <v>84</v>
      </c>
      <c r="E183" s="304">
        <v>0</v>
      </c>
      <c r="F183" s="304">
        <v>0</v>
      </c>
      <c r="G183" s="225">
        <f>ROUND(C183*E183, 0)</f>
        <v>0</v>
      </c>
      <c r="H183" s="225">
        <f>ROUND(C183*F183, 0)</f>
        <v>0</v>
      </c>
    </row>
    <row r="184" spans="1:8">
      <c r="A184" s="244"/>
      <c r="B184" s="251"/>
      <c r="C184" s="219"/>
      <c r="D184" s="224"/>
      <c r="E184" s="225"/>
      <c r="F184" s="225"/>
      <c r="G184" s="225"/>
      <c r="H184" s="225"/>
    </row>
    <row r="185" spans="1:8" ht="26.4">
      <c r="A185" s="244"/>
      <c r="B185" s="251" t="s">
        <v>597</v>
      </c>
      <c r="C185" s="220">
        <v>1</v>
      </c>
      <c r="D185" s="224" t="s">
        <v>84</v>
      </c>
      <c r="E185" s="259">
        <v>0</v>
      </c>
      <c r="F185" s="304">
        <v>0</v>
      </c>
      <c r="G185" s="259">
        <f>ROUND(C185*E185, 0)</f>
        <v>0</v>
      </c>
      <c r="H185" s="225">
        <f>ROUND(C185*F185, 0)</f>
        <v>0</v>
      </c>
    </row>
    <row r="186" spans="1:8">
      <c r="A186" s="244"/>
      <c r="B186" s="251"/>
      <c r="C186" s="219"/>
      <c r="D186" s="224"/>
      <c r="E186" s="225"/>
      <c r="F186" s="225"/>
      <c r="G186" s="225"/>
      <c r="H186" s="225"/>
    </row>
    <row r="187" spans="1:8" ht="26.4">
      <c r="A187" s="244"/>
      <c r="B187" s="251" t="s">
        <v>340</v>
      </c>
      <c r="C187" s="220">
        <v>1</v>
      </c>
      <c r="D187" s="224" t="s">
        <v>84</v>
      </c>
      <c r="E187" s="304">
        <v>0</v>
      </c>
      <c r="F187" s="304">
        <v>0</v>
      </c>
      <c r="G187" s="225">
        <f>ROUND(C187*E187, 0)</f>
        <v>0</v>
      </c>
      <c r="H187" s="225">
        <f>ROUND(C187*F187, 0)</f>
        <v>0</v>
      </c>
    </row>
    <row r="188" spans="1:8">
      <c r="A188" s="244"/>
      <c r="B188" s="251"/>
      <c r="C188" s="219"/>
      <c r="D188" s="224"/>
      <c r="E188" s="309"/>
      <c r="F188" s="309"/>
      <c r="G188" s="225"/>
      <c r="H188" s="225"/>
    </row>
    <row r="189" spans="1:8">
      <c r="A189" s="244"/>
      <c r="B189" s="251" t="s">
        <v>358</v>
      </c>
      <c r="C189" s="220">
        <v>611</v>
      </c>
      <c r="D189" s="224" t="s">
        <v>16</v>
      </c>
      <c r="E189" s="304">
        <v>0</v>
      </c>
      <c r="F189" s="304">
        <v>0</v>
      </c>
      <c r="G189" s="225">
        <f>ROUND(C189*E189, 0)</f>
        <v>0</v>
      </c>
      <c r="H189" s="225">
        <f>ROUND(C189*F189, 0)</f>
        <v>0</v>
      </c>
    </row>
    <row r="190" spans="1:8">
      <c r="A190" s="244"/>
      <c r="B190" s="251"/>
      <c r="C190" s="220"/>
      <c r="D190" s="224"/>
      <c r="E190" s="225"/>
      <c r="F190" s="225"/>
      <c r="G190" s="225"/>
      <c r="H190" s="225"/>
    </row>
    <row r="191" spans="1:8" ht="26.4">
      <c r="A191" s="244"/>
      <c r="B191" s="164" t="s">
        <v>361</v>
      </c>
      <c r="C191" s="219">
        <v>10</v>
      </c>
      <c r="D191" s="228" t="s">
        <v>25</v>
      </c>
      <c r="E191" s="304">
        <v>0</v>
      </c>
      <c r="F191" s="304">
        <v>0</v>
      </c>
      <c r="G191" s="225">
        <f>C191*E191</f>
        <v>0</v>
      </c>
      <c r="H191" s="225">
        <f>C191*F191</f>
        <v>0</v>
      </c>
    </row>
    <row r="192" spans="1:8">
      <c r="A192" s="244"/>
      <c r="B192" s="164"/>
      <c r="C192" s="219"/>
      <c r="D192" s="228"/>
      <c r="E192" s="225"/>
      <c r="F192" s="225"/>
      <c r="G192" s="225"/>
      <c r="H192" s="225"/>
    </row>
    <row r="193" spans="1:8" ht="39.6">
      <c r="A193" s="244"/>
      <c r="B193" s="164" t="s">
        <v>376</v>
      </c>
      <c r="C193" s="219">
        <v>1</v>
      </c>
      <c r="D193" s="228" t="s">
        <v>84</v>
      </c>
      <c r="E193" s="304">
        <v>0</v>
      </c>
      <c r="F193" s="304">
        <v>0</v>
      </c>
      <c r="G193" s="225">
        <f>C193*E193</f>
        <v>0</v>
      </c>
      <c r="H193" s="225">
        <f>C193*F193</f>
        <v>0</v>
      </c>
    </row>
    <row r="194" spans="1:8">
      <c r="A194" s="244"/>
      <c r="B194" s="164"/>
      <c r="C194" s="219"/>
      <c r="D194" s="228"/>
      <c r="E194" s="225"/>
      <c r="F194" s="225"/>
      <c r="G194" s="225"/>
      <c r="H194" s="225"/>
    </row>
    <row r="195" spans="1:8" ht="26.4">
      <c r="A195" s="244"/>
      <c r="B195" s="164" t="s">
        <v>375</v>
      </c>
      <c r="C195" s="219">
        <v>1</v>
      </c>
      <c r="D195" s="228" t="s">
        <v>84</v>
      </c>
      <c r="E195" s="304">
        <v>0</v>
      </c>
      <c r="F195" s="304">
        <v>0</v>
      </c>
      <c r="G195" s="225">
        <f>C195*E195</f>
        <v>0</v>
      </c>
      <c r="H195" s="225">
        <f>C195*F195</f>
        <v>0</v>
      </c>
    </row>
    <row r="196" spans="1:8">
      <c r="A196" s="244"/>
      <c r="B196" s="164"/>
      <c r="C196" s="219"/>
      <c r="D196" s="228"/>
      <c r="E196" s="225"/>
      <c r="F196" s="225"/>
      <c r="G196" s="225"/>
      <c r="H196" s="225"/>
    </row>
    <row r="197" spans="1:8" ht="39.6">
      <c r="A197" s="244"/>
      <c r="B197" s="164" t="s">
        <v>377</v>
      </c>
      <c r="C197" s="219">
        <v>1</v>
      </c>
      <c r="D197" s="228" t="s">
        <v>84</v>
      </c>
      <c r="E197" s="304">
        <v>0</v>
      </c>
      <c r="F197" s="304">
        <v>0</v>
      </c>
      <c r="G197" s="225">
        <f>C197*E197</f>
        <v>0</v>
      </c>
      <c r="H197" s="225">
        <f>C197*F197</f>
        <v>0</v>
      </c>
    </row>
    <row r="198" spans="1:8">
      <c r="A198" s="244"/>
      <c r="B198" s="164"/>
      <c r="C198" s="219"/>
      <c r="D198" s="228"/>
      <c r="E198" s="225"/>
      <c r="F198" s="225"/>
      <c r="G198" s="225"/>
      <c r="H198" s="225"/>
    </row>
    <row r="199" spans="1:8" ht="52.8">
      <c r="A199" s="244"/>
      <c r="B199" s="164" t="s">
        <v>378</v>
      </c>
      <c r="C199" s="219">
        <v>1</v>
      </c>
      <c r="D199" s="228" t="s">
        <v>84</v>
      </c>
      <c r="E199" s="304">
        <v>0</v>
      </c>
      <c r="F199" s="304">
        <v>0</v>
      </c>
      <c r="G199" s="225">
        <f>C199*E199</f>
        <v>0</v>
      </c>
      <c r="H199" s="225">
        <f>C199*F199</f>
        <v>0</v>
      </c>
    </row>
    <row r="200" spans="1:8">
      <c r="A200" s="244"/>
      <c r="B200" s="164"/>
      <c r="C200" s="219"/>
      <c r="D200" s="228"/>
      <c r="E200" s="225"/>
      <c r="F200" s="225"/>
      <c r="G200" s="225"/>
      <c r="H200" s="225"/>
    </row>
    <row r="201" spans="1:8" ht="52.8">
      <c r="A201" s="244"/>
      <c r="B201" s="164" t="s">
        <v>379</v>
      </c>
      <c r="C201" s="219">
        <f>0.5*1.4*6</f>
        <v>4.1999999999999993</v>
      </c>
      <c r="D201" s="228" t="s">
        <v>16</v>
      </c>
      <c r="E201" s="304">
        <v>0</v>
      </c>
      <c r="F201" s="304">
        <v>0</v>
      </c>
      <c r="G201" s="225">
        <f>C201*E201</f>
        <v>0</v>
      </c>
      <c r="H201" s="225">
        <f>C201*F201</f>
        <v>0</v>
      </c>
    </row>
    <row r="202" spans="1:8">
      <c r="A202" s="19"/>
      <c r="B202" s="36"/>
      <c r="C202" s="35"/>
      <c r="D202" s="161"/>
      <c r="E202" s="87"/>
      <c r="F202" s="87"/>
      <c r="G202" s="87"/>
      <c r="H202" s="87"/>
    </row>
    <row r="203" spans="1:8">
      <c r="A203" s="152"/>
      <c r="B203" s="79" t="s">
        <v>26</v>
      </c>
      <c r="C203" s="153"/>
      <c r="D203" s="154"/>
      <c r="E203" s="155"/>
      <c r="F203" s="155"/>
      <c r="G203" s="156">
        <f>SUM(G172:G202)</f>
        <v>0</v>
      </c>
      <c r="H203" s="156">
        <f>SUM(H172:H202)</f>
        <v>0</v>
      </c>
    </row>
  </sheetData>
  <sheetProtection algorithmName="SHA-512" hashValue="XEpu6elf+2QkFE/aLONY2WXxok+Xre0S1yHTMhppC3Um/Mu0HLTznCVpiUo99HIPFE2tq62as4T77DIAbu96bg==" saltValue="SO+DKIywNMTyyoWFO2+7qA==" spinCount="100000" sheet="1" objects="1" scenarios="1" formatColumns="0" formatRows="0"/>
  <autoFilter ref="C1:C203"/>
  <mergeCells count="1">
    <mergeCell ref="A1:H1"/>
  </mergeCells>
  <pageMargins left="0.7" right="0.7" top="0.75" bottom="0.75" header="0.3" footer="0.3"/>
  <pageSetup paperSize="9" scale="87" orientation="portrait" r:id="rId1"/>
  <rowBreaks count="3" manualBreakCount="3">
    <brk id="79" max="7" man="1"/>
    <brk id="98" max="7" man="1"/>
    <brk id="12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Normal="100" zoomScaleSheetLayoutView="100" workbookViewId="0">
      <selection activeCell="E11" sqref="E11"/>
    </sheetView>
  </sheetViews>
  <sheetFormatPr defaultColWidth="9.109375" defaultRowHeight="14.4"/>
  <cols>
    <col min="1" max="1" width="3.44140625" style="89" customWidth="1"/>
    <col min="2" max="2" width="40.109375" style="89" customWidth="1"/>
    <col min="3" max="3" width="6.88671875" style="89" customWidth="1"/>
    <col min="4" max="4" width="4.5546875" style="89" customWidth="1"/>
    <col min="5" max="6" width="8" style="88" customWidth="1"/>
    <col min="7" max="7" width="12.109375" style="88" bestFit="1" customWidth="1"/>
    <col min="8" max="8" width="10.6640625" style="88" bestFit="1" customWidth="1"/>
    <col min="9" max="16384" width="9.109375" style="89"/>
  </cols>
  <sheetData>
    <row r="1" spans="1:8" ht="18">
      <c r="A1" s="445" t="s">
        <v>310</v>
      </c>
      <c r="B1" s="446"/>
      <c r="C1" s="446"/>
      <c r="D1" s="446"/>
      <c r="E1" s="446"/>
      <c r="F1" s="446"/>
      <c r="G1" s="446"/>
      <c r="H1" s="447"/>
    </row>
    <row r="2" spans="1:8">
      <c r="G2" s="116"/>
    </row>
    <row r="3" spans="1:8" ht="27.6">
      <c r="A3" s="261" t="s">
        <v>6</v>
      </c>
      <c r="B3" s="261" t="s">
        <v>8</v>
      </c>
      <c r="C3" s="262" t="s">
        <v>301</v>
      </c>
      <c r="D3" s="263" t="s">
        <v>302</v>
      </c>
      <c r="E3" s="264" t="s">
        <v>11</v>
      </c>
      <c r="F3" s="264" t="s">
        <v>12</v>
      </c>
      <c r="G3" s="265" t="s">
        <v>13</v>
      </c>
      <c r="H3" s="264" t="s">
        <v>14</v>
      </c>
    </row>
    <row r="4" spans="1:8">
      <c r="A4" s="449" t="s">
        <v>303</v>
      </c>
      <c r="B4" s="449"/>
      <c r="C4" s="449"/>
      <c r="D4" s="449"/>
      <c r="E4" s="449"/>
      <c r="F4" s="266"/>
      <c r="G4" s="266"/>
      <c r="H4" s="266"/>
    </row>
    <row r="5" spans="1:8">
      <c r="A5" s="267"/>
      <c r="B5" s="268" t="s">
        <v>305</v>
      </c>
      <c r="C5" s="269"/>
      <c r="D5" s="269"/>
      <c r="E5" s="270"/>
      <c r="F5" s="271"/>
      <c r="G5" s="272"/>
      <c r="H5" s="272"/>
    </row>
    <row r="6" spans="1:8" ht="138">
      <c r="A6" s="267">
        <v>1</v>
      </c>
      <c r="B6" s="260" t="s">
        <v>603</v>
      </c>
      <c r="C6" s="272">
        <v>12</v>
      </c>
      <c r="D6" s="272" t="s">
        <v>304</v>
      </c>
      <c r="E6" s="310">
        <v>0</v>
      </c>
      <c r="F6" s="310">
        <v>0</v>
      </c>
      <c r="G6" s="272">
        <f>ROUND(C6*E6, 0)</f>
        <v>0</v>
      </c>
      <c r="H6" s="272">
        <f>ROUND(C6*F6, 0)</f>
        <v>0</v>
      </c>
    </row>
    <row r="7" spans="1:8">
      <c r="A7" s="267"/>
      <c r="B7" s="260" t="s">
        <v>305</v>
      </c>
      <c r="C7" s="269"/>
      <c r="D7" s="269"/>
      <c r="E7" s="270"/>
      <c r="F7" s="271"/>
      <c r="G7" s="272"/>
      <c r="H7" s="272"/>
    </row>
    <row r="8" spans="1:8">
      <c r="A8" s="267"/>
      <c r="B8" s="273"/>
      <c r="C8" s="274"/>
      <c r="D8" s="275"/>
      <c r="E8" s="271"/>
      <c r="F8" s="271"/>
      <c r="G8" s="272"/>
      <c r="H8" s="272"/>
    </row>
    <row r="9" spans="1:8" ht="69">
      <c r="A9" s="267">
        <v>2</v>
      </c>
      <c r="B9" s="260" t="s">
        <v>604</v>
      </c>
      <c r="C9" s="276">
        <f>4.26+9.2</f>
        <v>13.459999999999999</v>
      </c>
      <c r="D9" s="275" t="s">
        <v>306</v>
      </c>
      <c r="E9" s="310">
        <v>0</v>
      </c>
      <c r="F9" s="310">
        <v>0</v>
      </c>
      <c r="G9" s="272">
        <f>ROUND(C9*E9, 0)</f>
        <v>0</v>
      </c>
      <c r="H9" s="272">
        <f>ROUND(C9*F9, 0)</f>
        <v>0</v>
      </c>
    </row>
    <row r="10" spans="1:8">
      <c r="A10" s="267"/>
      <c r="B10" s="273" t="s">
        <v>307</v>
      </c>
      <c r="C10" s="274"/>
      <c r="D10" s="275"/>
      <c r="E10" s="271"/>
      <c r="F10" s="271"/>
      <c r="G10" s="272"/>
      <c r="H10" s="272"/>
    </row>
    <row r="11" spans="1:8" ht="69">
      <c r="A11" s="267">
        <v>3</v>
      </c>
      <c r="B11" s="260" t="s">
        <v>605</v>
      </c>
      <c r="C11" s="276">
        <f>2*(4.26+9.2)</f>
        <v>26.919999999999998</v>
      </c>
      <c r="D11" s="275" t="s">
        <v>306</v>
      </c>
      <c r="E11" s="310">
        <v>0</v>
      </c>
      <c r="F11" s="310">
        <v>0</v>
      </c>
      <c r="G11" s="272">
        <f>ROUND(C11*E11, 0)</f>
        <v>0</v>
      </c>
      <c r="H11" s="272">
        <f>ROUND(C11*F11, 0)</f>
        <v>0</v>
      </c>
    </row>
    <row r="12" spans="1:8">
      <c r="A12" s="267"/>
      <c r="B12" s="273" t="s">
        <v>308</v>
      </c>
      <c r="C12" s="274"/>
      <c r="D12" s="275"/>
      <c r="E12" s="271"/>
      <c r="F12" s="271"/>
      <c r="G12" s="272"/>
      <c r="H12" s="272"/>
    </row>
    <row r="13" spans="1:8">
      <c r="A13" s="267"/>
      <c r="B13" s="277"/>
      <c r="C13" s="276"/>
      <c r="D13" s="275"/>
      <c r="E13" s="271"/>
      <c r="F13" s="271"/>
      <c r="G13" s="272"/>
      <c r="H13" s="272"/>
    </row>
    <row r="14" spans="1:8">
      <c r="A14" s="142"/>
      <c r="B14" s="143" t="s">
        <v>309</v>
      </c>
      <c r="C14" s="278"/>
      <c r="D14" s="278"/>
      <c r="E14" s="279"/>
      <c r="F14" s="279"/>
      <c r="G14" s="144">
        <f>SUM(G5:G13)</f>
        <v>0</v>
      </c>
      <c r="H14" s="144">
        <f>SUM(H5:H13)</f>
        <v>0</v>
      </c>
    </row>
  </sheetData>
  <sheetProtection algorithmName="SHA-512" hashValue="M+XIZScyUEM+hfijqoRSaDl254ipQfHSynwxCdo/aUeB5lKeXjrXQ7Jr9okmk/9qXIvR0WbDX9qXTXV3if22/A==" saltValue="rbzs0vPRXLDN9ar5ky2AmQ==" spinCount="100000" sheet="1" objects="1" scenarios="1" formatColumns="0" formatRows="0"/>
  <mergeCells count="2">
    <mergeCell ref="A4:E4"/>
    <mergeCell ref="A1:H1"/>
  </mergeCells>
  <pageMargins left="0.7" right="0.7" top="0.75" bottom="0.75" header="0.3" footer="0.3"/>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7"/>
  <sheetViews>
    <sheetView view="pageBreakPreview" topLeftCell="A47" zoomScale="70" zoomScaleNormal="100" zoomScaleSheetLayoutView="70" workbookViewId="0">
      <selection activeCell="J47" sqref="J47"/>
    </sheetView>
  </sheetViews>
  <sheetFormatPr defaultColWidth="9.109375" defaultRowHeight="15.6"/>
  <cols>
    <col min="1" max="1" width="5.88671875" style="312" customWidth="1"/>
    <col min="2" max="2" width="62.109375" style="312" customWidth="1"/>
    <col min="3" max="3" width="8.44140625" style="312" customWidth="1"/>
    <col min="4" max="4" width="10.109375" style="312" customWidth="1"/>
    <col min="5" max="6" width="0" style="409" hidden="1" customWidth="1"/>
    <col min="7" max="7" width="0" style="410" hidden="1" customWidth="1"/>
    <col min="8" max="8" width="12" style="315" customWidth="1"/>
    <col min="9" max="9" width="10.6640625" style="315" bestFit="1" customWidth="1"/>
    <col min="10" max="10" width="12" style="315" customWidth="1"/>
    <col min="11" max="11" width="12.5546875" style="315" customWidth="1"/>
    <col min="12" max="16384" width="9.109375" style="163"/>
  </cols>
  <sheetData>
    <row r="1" spans="1:11" ht="18" customHeight="1">
      <c r="A1" s="450" t="s">
        <v>226</v>
      </c>
      <c r="B1" s="451"/>
      <c r="C1" s="451"/>
      <c r="D1" s="451"/>
      <c r="E1" s="451"/>
      <c r="F1" s="451"/>
      <c r="G1" s="451"/>
      <c r="H1" s="451"/>
      <c r="I1" s="451"/>
      <c r="J1" s="451"/>
      <c r="K1" s="452"/>
    </row>
    <row r="2" spans="1:11" ht="16.2" thickBot="1">
      <c r="E2" s="313"/>
      <c r="F2" s="313"/>
      <c r="G2" s="314"/>
    </row>
    <row r="3" spans="1:11">
      <c r="A3" s="453" t="s">
        <v>60</v>
      </c>
      <c r="B3" s="455" t="s">
        <v>61</v>
      </c>
      <c r="C3" s="457" t="s">
        <v>62</v>
      </c>
      <c r="D3" s="455" t="s">
        <v>63</v>
      </c>
      <c r="E3" s="316" t="s">
        <v>64</v>
      </c>
      <c r="F3" s="316"/>
      <c r="G3" s="316"/>
      <c r="H3" s="317" t="s">
        <v>65</v>
      </c>
      <c r="I3" s="317"/>
      <c r="J3" s="318" t="s">
        <v>66</v>
      </c>
      <c r="K3" s="319"/>
    </row>
    <row r="4" spans="1:11" ht="16.2" thickBot="1">
      <c r="A4" s="454"/>
      <c r="B4" s="456"/>
      <c r="C4" s="458"/>
      <c r="D4" s="456"/>
      <c r="E4" s="320" t="s">
        <v>67</v>
      </c>
      <c r="F4" s="320" t="s">
        <v>68</v>
      </c>
      <c r="G4" s="320" t="s">
        <v>69</v>
      </c>
      <c r="H4" s="321" t="s">
        <v>70</v>
      </c>
      <c r="I4" s="322" t="s">
        <v>71</v>
      </c>
      <c r="J4" s="322" t="s">
        <v>70</v>
      </c>
      <c r="K4" s="323" t="s">
        <v>71</v>
      </c>
    </row>
    <row r="5" spans="1:11">
      <c r="A5" s="324"/>
      <c r="B5" s="324"/>
      <c r="C5" s="325"/>
      <c r="D5" s="324"/>
      <c r="E5" s="326"/>
      <c r="F5" s="326"/>
      <c r="G5" s="326"/>
      <c r="H5" s="311"/>
      <c r="I5" s="311"/>
      <c r="J5" s="311"/>
      <c r="K5" s="311"/>
    </row>
    <row r="6" spans="1:11" ht="31.2">
      <c r="A6" s="324"/>
      <c r="B6" s="327" t="s">
        <v>72</v>
      </c>
      <c r="C6" s="325"/>
      <c r="D6" s="324"/>
      <c r="E6" s="326"/>
      <c r="F6" s="326"/>
      <c r="G6" s="326"/>
      <c r="H6" s="311"/>
      <c r="I6" s="311"/>
      <c r="J6" s="311"/>
      <c r="K6" s="311"/>
    </row>
    <row r="7" spans="1:11">
      <c r="A7" s="324"/>
      <c r="B7" s="328"/>
      <c r="C7" s="325"/>
      <c r="D7" s="324"/>
      <c r="E7" s="326"/>
      <c r="F7" s="326"/>
      <c r="G7" s="326"/>
      <c r="H7" s="311"/>
      <c r="I7" s="311"/>
      <c r="J7" s="311"/>
      <c r="K7" s="311"/>
    </row>
    <row r="8" spans="1:11">
      <c r="A8" s="329"/>
      <c r="B8" s="330" t="s">
        <v>73</v>
      </c>
      <c r="C8" s="329"/>
      <c r="D8" s="331"/>
      <c r="E8" s="332"/>
      <c r="F8" s="332"/>
      <c r="G8" s="333"/>
      <c r="H8" s="334"/>
      <c r="I8" s="311"/>
      <c r="J8" s="311"/>
      <c r="K8" s="311"/>
    </row>
    <row r="9" spans="1:11">
      <c r="B9" s="335"/>
      <c r="D9" s="331"/>
      <c r="E9" s="313"/>
      <c r="F9" s="313"/>
      <c r="G9" s="314"/>
      <c r="H9" s="334"/>
      <c r="I9" s="311"/>
      <c r="J9" s="311"/>
      <c r="K9" s="311"/>
    </row>
    <row r="10" spans="1:11">
      <c r="A10" s="329"/>
      <c r="B10" s="330" t="s">
        <v>74</v>
      </c>
      <c r="C10" s="329"/>
      <c r="D10" s="331"/>
      <c r="E10" s="313"/>
      <c r="F10" s="313"/>
      <c r="G10" s="314"/>
      <c r="H10" s="311"/>
      <c r="I10" s="311"/>
      <c r="J10" s="311"/>
      <c r="K10" s="311"/>
    </row>
    <row r="11" spans="1:11">
      <c r="A11" s="329"/>
      <c r="B11" s="335"/>
      <c r="C11" s="329"/>
      <c r="D11" s="331"/>
      <c r="E11" s="313"/>
      <c r="F11" s="313"/>
      <c r="G11" s="314"/>
      <c r="H11" s="311"/>
      <c r="I11" s="311"/>
      <c r="J11" s="311"/>
      <c r="K11" s="311"/>
    </row>
    <row r="12" spans="1:11" ht="31.2">
      <c r="B12" s="336" t="s">
        <v>75</v>
      </c>
      <c r="C12" s="335"/>
      <c r="E12" s="337"/>
      <c r="F12" s="337"/>
      <c r="G12" s="338"/>
      <c r="H12" s="311"/>
      <c r="I12" s="311"/>
      <c r="J12" s="311"/>
      <c r="K12" s="311"/>
    </row>
    <row r="13" spans="1:11">
      <c r="B13" s="336"/>
      <c r="E13" s="313"/>
      <c r="F13" s="313"/>
      <c r="G13" s="314"/>
      <c r="H13" s="311"/>
      <c r="I13" s="311"/>
      <c r="J13" s="311"/>
      <c r="K13" s="311"/>
    </row>
    <row r="14" spans="1:11">
      <c r="A14" s="312">
        <v>1</v>
      </c>
      <c r="B14" s="312" t="s">
        <v>76</v>
      </c>
      <c r="C14" s="329">
        <v>360</v>
      </c>
      <c r="D14" s="329" t="s">
        <v>77</v>
      </c>
      <c r="E14" s="313"/>
      <c r="F14" s="313"/>
      <c r="G14" s="314"/>
      <c r="H14" s="162">
        <v>0</v>
      </c>
      <c r="I14" s="162">
        <v>0</v>
      </c>
      <c r="J14" s="311">
        <f>C14*H14</f>
        <v>0</v>
      </c>
      <c r="K14" s="311">
        <f>C14*I14</f>
        <v>0</v>
      </c>
    </row>
    <row r="15" spans="1:11">
      <c r="B15" s="336" t="s">
        <v>534</v>
      </c>
      <c r="C15" s="339"/>
      <c r="D15" s="329"/>
      <c r="E15" s="313"/>
      <c r="F15" s="313"/>
      <c r="G15" s="314"/>
      <c r="H15" s="311"/>
      <c r="I15" s="311"/>
      <c r="J15" s="311"/>
      <c r="K15" s="311"/>
    </row>
    <row r="16" spans="1:11">
      <c r="B16" s="336" t="s">
        <v>78</v>
      </c>
      <c r="C16" s="340"/>
      <c r="E16" s="341"/>
      <c r="F16" s="341"/>
      <c r="G16" s="342"/>
      <c r="H16" s="343"/>
      <c r="I16" s="343"/>
      <c r="J16" s="311"/>
      <c r="K16" s="311"/>
    </row>
    <row r="17" spans="1:11">
      <c r="B17" s="344"/>
      <c r="C17" s="340"/>
      <c r="E17" s="341"/>
      <c r="F17" s="341"/>
      <c r="G17" s="342"/>
      <c r="H17" s="343"/>
      <c r="I17" s="343"/>
      <c r="J17" s="311"/>
      <c r="K17" s="311"/>
    </row>
    <row r="18" spans="1:11">
      <c r="A18" s="312">
        <v>2</v>
      </c>
      <c r="B18" s="312" t="s">
        <v>79</v>
      </c>
      <c r="C18" s="345">
        <v>380</v>
      </c>
      <c r="D18" s="312" t="s">
        <v>77</v>
      </c>
      <c r="E18" s="341"/>
      <c r="F18" s="341"/>
      <c r="G18" s="342"/>
      <c r="H18" s="162">
        <v>0</v>
      </c>
      <c r="I18" s="162">
        <v>0</v>
      </c>
      <c r="J18" s="311">
        <f t="shared" ref="J18:J86" si="0">C18*H18</f>
        <v>0</v>
      </c>
      <c r="K18" s="311">
        <f t="shared" ref="K18:K86" si="1">C18*I18</f>
        <v>0</v>
      </c>
    </row>
    <row r="19" spans="1:11">
      <c r="B19" s="336"/>
      <c r="C19" s="346"/>
      <c r="E19" s="341"/>
      <c r="F19" s="341"/>
      <c r="G19" s="342"/>
      <c r="H19" s="311"/>
      <c r="I19" s="311"/>
      <c r="J19" s="311"/>
      <c r="K19" s="311"/>
    </row>
    <row r="20" spans="1:11">
      <c r="A20" s="312">
        <v>3</v>
      </c>
      <c r="B20" s="312" t="s">
        <v>76</v>
      </c>
      <c r="C20" s="345">
        <v>340</v>
      </c>
      <c r="D20" s="312" t="s">
        <v>77</v>
      </c>
      <c r="E20" s="341"/>
      <c r="F20" s="341"/>
      <c r="G20" s="342"/>
      <c r="H20" s="162">
        <v>0</v>
      </c>
      <c r="I20" s="162">
        <v>0</v>
      </c>
      <c r="J20" s="311">
        <f t="shared" si="0"/>
        <v>0</v>
      </c>
      <c r="K20" s="311">
        <f t="shared" si="1"/>
        <v>0</v>
      </c>
    </row>
    <row r="21" spans="1:11">
      <c r="C21" s="345"/>
      <c r="E21" s="341"/>
      <c r="F21" s="341"/>
      <c r="G21" s="342"/>
      <c r="H21" s="311"/>
      <c r="I21" s="311"/>
      <c r="J21" s="311"/>
      <c r="K21" s="311"/>
    </row>
    <row r="22" spans="1:11">
      <c r="A22" s="312">
        <v>4</v>
      </c>
      <c r="B22" s="312" t="s">
        <v>80</v>
      </c>
      <c r="C22" s="345">
        <v>120</v>
      </c>
      <c r="D22" s="312" t="s">
        <v>77</v>
      </c>
      <c r="E22" s="341"/>
      <c r="F22" s="341"/>
      <c r="G22" s="342"/>
      <c r="H22" s="162">
        <v>0</v>
      </c>
      <c r="I22" s="162">
        <v>0</v>
      </c>
      <c r="J22" s="311">
        <f t="shared" si="0"/>
        <v>0</v>
      </c>
      <c r="K22" s="311">
        <f t="shared" si="1"/>
        <v>0</v>
      </c>
    </row>
    <row r="23" spans="1:11">
      <c r="A23" s="347"/>
      <c r="B23" s="347"/>
      <c r="D23" s="347"/>
      <c r="E23" s="341"/>
      <c r="F23" s="341"/>
      <c r="G23" s="342"/>
      <c r="H23" s="343"/>
      <c r="I23" s="343"/>
      <c r="J23" s="311"/>
      <c r="K23" s="311"/>
    </row>
    <row r="24" spans="1:11" ht="46.8">
      <c r="B24" s="336" t="s">
        <v>81</v>
      </c>
      <c r="E24" s="313"/>
      <c r="F24" s="313"/>
      <c r="G24" s="314"/>
      <c r="H24" s="311"/>
      <c r="I24" s="311"/>
      <c r="J24" s="311"/>
      <c r="K24" s="311"/>
    </row>
    <row r="25" spans="1:11">
      <c r="B25" s="336"/>
      <c r="E25" s="313"/>
      <c r="F25" s="313"/>
      <c r="G25" s="314"/>
      <c r="H25" s="311"/>
      <c r="I25" s="311"/>
      <c r="J25" s="311"/>
      <c r="K25" s="311"/>
    </row>
    <row r="26" spans="1:11">
      <c r="A26" s="312">
        <v>5</v>
      </c>
      <c r="B26" s="312" t="s">
        <v>82</v>
      </c>
      <c r="C26" s="312">
        <v>20</v>
      </c>
      <c r="D26" s="312" t="s">
        <v>77</v>
      </c>
      <c r="E26" s="313"/>
      <c r="F26" s="313"/>
      <c r="G26" s="314"/>
      <c r="H26" s="162">
        <v>0</v>
      </c>
      <c r="I26" s="162">
        <v>0</v>
      </c>
      <c r="J26" s="311">
        <f t="shared" si="0"/>
        <v>0</v>
      </c>
      <c r="K26" s="311">
        <f t="shared" si="1"/>
        <v>0</v>
      </c>
    </row>
    <row r="27" spans="1:11">
      <c r="E27" s="313"/>
      <c r="F27" s="313"/>
      <c r="G27" s="314"/>
      <c r="H27" s="311"/>
      <c r="I27" s="311"/>
      <c r="J27" s="311"/>
      <c r="K27" s="311"/>
    </row>
    <row r="28" spans="1:11">
      <c r="A28" s="312">
        <v>6</v>
      </c>
      <c r="B28" s="312" t="s">
        <v>83</v>
      </c>
      <c r="C28" s="312">
        <v>20</v>
      </c>
      <c r="D28" s="312" t="s">
        <v>77</v>
      </c>
      <c r="E28" s="313"/>
      <c r="F28" s="313"/>
      <c r="G28" s="314"/>
      <c r="H28" s="162">
        <v>0</v>
      </c>
      <c r="I28" s="162">
        <v>0</v>
      </c>
      <c r="J28" s="311">
        <f t="shared" si="0"/>
        <v>0</v>
      </c>
      <c r="K28" s="311">
        <f t="shared" si="1"/>
        <v>0</v>
      </c>
    </row>
    <row r="29" spans="1:11">
      <c r="E29" s="313"/>
      <c r="F29" s="313"/>
      <c r="G29" s="314"/>
      <c r="H29" s="311"/>
      <c r="I29" s="311"/>
      <c r="J29" s="311"/>
      <c r="K29" s="311"/>
    </row>
    <row r="30" spans="1:11" ht="46.8">
      <c r="A30" s="312">
        <v>8</v>
      </c>
      <c r="B30" s="348" t="s">
        <v>582</v>
      </c>
      <c r="C30" s="312">
        <v>12</v>
      </c>
      <c r="D30" s="312" t="s">
        <v>77</v>
      </c>
      <c r="E30" s="313"/>
      <c r="F30" s="313"/>
      <c r="G30" s="314"/>
      <c r="H30" s="162">
        <v>0</v>
      </c>
      <c r="I30" s="162">
        <v>0</v>
      </c>
      <c r="J30" s="311">
        <f t="shared" si="0"/>
        <v>0</v>
      </c>
      <c r="K30" s="311">
        <f t="shared" si="1"/>
        <v>0</v>
      </c>
    </row>
    <row r="31" spans="1:11">
      <c r="E31" s="313"/>
      <c r="F31" s="313"/>
      <c r="G31" s="314"/>
      <c r="H31" s="311"/>
      <c r="I31" s="311"/>
      <c r="J31" s="311"/>
      <c r="K31" s="311"/>
    </row>
    <row r="32" spans="1:11" ht="62.4">
      <c r="A32" s="312">
        <v>9</v>
      </c>
      <c r="B32" s="348" t="s">
        <v>583</v>
      </c>
      <c r="C32" s="312">
        <v>3</v>
      </c>
      <c r="D32" s="312" t="s">
        <v>84</v>
      </c>
      <c r="E32" s="313"/>
      <c r="F32" s="313"/>
      <c r="G32" s="314"/>
      <c r="H32" s="162">
        <v>0</v>
      </c>
      <c r="I32" s="162">
        <v>0</v>
      </c>
      <c r="J32" s="311">
        <f t="shared" si="0"/>
        <v>0</v>
      </c>
      <c r="K32" s="311">
        <f t="shared" si="1"/>
        <v>0</v>
      </c>
    </row>
    <row r="33" spans="1:11">
      <c r="E33" s="313"/>
      <c r="F33" s="313"/>
      <c r="G33" s="314"/>
      <c r="H33" s="311"/>
      <c r="I33" s="311"/>
      <c r="J33" s="311"/>
      <c r="K33" s="311"/>
    </row>
    <row r="34" spans="1:11">
      <c r="B34" s="349" t="s">
        <v>85</v>
      </c>
      <c r="C34" s="329"/>
      <c r="D34" s="329"/>
      <c r="E34" s="313"/>
      <c r="F34" s="313"/>
      <c r="G34" s="314"/>
      <c r="H34" s="311"/>
      <c r="I34" s="311"/>
      <c r="J34" s="311"/>
      <c r="K34" s="311"/>
    </row>
    <row r="35" spans="1:11" ht="46.8">
      <c r="B35" s="349" t="s">
        <v>86</v>
      </c>
      <c r="C35" s="339"/>
      <c r="D35" s="329"/>
      <c r="E35" s="313"/>
      <c r="F35" s="313"/>
      <c r="G35" s="314"/>
      <c r="H35" s="311"/>
      <c r="I35" s="311"/>
      <c r="J35" s="311"/>
      <c r="K35" s="311"/>
    </row>
    <row r="36" spans="1:11">
      <c r="B36" s="349"/>
      <c r="C36" s="339"/>
      <c r="D36" s="329"/>
      <c r="E36" s="313"/>
      <c r="F36" s="313"/>
      <c r="G36" s="314"/>
      <c r="H36" s="311"/>
      <c r="I36" s="311"/>
      <c r="J36" s="311"/>
      <c r="K36" s="311"/>
    </row>
    <row r="37" spans="1:11">
      <c r="A37" s="312">
        <v>10</v>
      </c>
      <c r="B37" s="349" t="s">
        <v>87</v>
      </c>
      <c r="C37" s="329">
        <v>40</v>
      </c>
      <c r="D37" s="329" t="s">
        <v>77</v>
      </c>
      <c r="E37" s="313"/>
      <c r="F37" s="313"/>
      <c r="G37" s="314"/>
      <c r="H37" s="162">
        <v>0</v>
      </c>
      <c r="I37" s="162">
        <v>0</v>
      </c>
      <c r="J37" s="311">
        <f t="shared" si="0"/>
        <v>0</v>
      </c>
      <c r="K37" s="311">
        <f t="shared" si="1"/>
        <v>0</v>
      </c>
    </row>
    <row r="38" spans="1:11">
      <c r="B38" s="349"/>
      <c r="C38" s="339"/>
      <c r="D38" s="329"/>
      <c r="E38" s="313"/>
      <c r="F38" s="313"/>
      <c r="G38" s="314"/>
      <c r="H38" s="311"/>
      <c r="I38" s="311"/>
      <c r="J38" s="311"/>
      <c r="K38" s="311"/>
    </row>
    <row r="39" spans="1:11">
      <c r="A39" s="312">
        <v>11</v>
      </c>
      <c r="B39" s="349" t="s">
        <v>88</v>
      </c>
      <c r="C39" s="329">
        <v>72</v>
      </c>
      <c r="D39" s="329" t="s">
        <v>77</v>
      </c>
      <c r="E39" s="313"/>
      <c r="F39" s="313"/>
      <c r="G39" s="314"/>
      <c r="H39" s="162">
        <v>0</v>
      </c>
      <c r="I39" s="162">
        <v>0</v>
      </c>
      <c r="J39" s="311">
        <f t="shared" si="0"/>
        <v>0</v>
      </c>
      <c r="K39" s="311">
        <f t="shared" si="1"/>
        <v>0</v>
      </c>
    </row>
    <row r="40" spans="1:11">
      <c r="B40" s="349"/>
      <c r="C40" s="329"/>
      <c r="D40" s="329"/>
      <c r="E40" s="313"/>
      <c r="F40" s="313"/>
      <c r="G40" s="314"/>
      <c r="H40" s="311"/>
      <c r="I40" s="311"/>
      <c r="J40" s="311"/>
      <c r="K40" s="311"/>
    </row>
    <row r="41" spans="1:11">
      <c r="A41" s="312">
        <v>12</v>
      </c>
      <c r="B41" s="349" t="s">
        <v>89</v>
      </c>
      <c r="C41" s="329">
        <v>22</v>
      </c>
      <c r="D41" s="329" t="s">
        <v>77</v>
      </c>
      <c r="E41" s="313"/>
      <c r="F41" s="313"/>
      <c r="G41" s="314"/>
      <c r="H41" s="162">
        <v>0</v>
      </c>
      <c r="I41" s="162">
        <v>0</v>
      </c>
      <c r="J41" s="311">
        <f t="shared" si="0"/>
        <v>0</v>
      </c>
      <c r="K41" s="311">
        <f t="shared" si="1"/>
        <v>0</v>
      </c>
    </row>
    <row r="42" spans="1:11">
      <c r="B42" s="349"/>
      <c r="C42" s="329"/>
      <c r="D42" s="329"/>
      <c r="E42" s="313"/>
      <c r="F42" s="313"/>
      <c r="G42" s="314"/>
      <c r="H42" s="311"/>
      <c r="I42" s="311"/>
      <c r="J42" s="311"/>
      <c r="K42" s="311"/>
    </row>
    <row r="43" spans="1:11">
      <c r="A43" s="312">
        <v>13</v>
      </c>
      <c r="B43" s="349" t="s">
        <v>90</v>
      </c>
      <c r="C43" s="329">
        <v>4</v>
      </c>
      <c r="D43" s="329" t="s">
        <v>77</v>
      </c>
      <c r="E43" s="313"/>
      <c r="F43" s="313"/>
      <c r="G43" s="314"/>
      <c r="H43" s="162">
        <v>0</v>
      </c>
      <c r="I43" s="162">
        <v>0</v>
      </c>
      <c r="J43" s="311">
        <f t="shared" si="0"/>
        <v>0</v>
      </c>
      <c r="K43" s="311">
        <f t="shared" si="1"/>
        <v>0</v>
      </c>
    </row>
    <row r="44" spans="1:11">
      <c r="B44" s="349"/>
      <c r="C44" s="329"/>
      <c r="D44" s="329"/>
      <c r="E44" s="313"/>
      <c r="F44" s="313"/>
      <c r="G44" s="314"/>
      <c r="H44" s="311"/>
      <c r="I44" s="311"/>
      <c r="J44" s="311"/>
      <c r="K44" s="311"/>
    </row>
    <row r="45" spans="1:11" ht="31.2">
      <c r="A45" s="312">
        <v>14</v>
      </c>
      <c r="B45" s="349" t="s">
        <v>91</v>
      </c>
      <c r="C45" s="329">
        <v>96</v>
      </c>
      <c r="D45" s="329" t="s">
        <v>77</v>
      </c>
      <c r="E45" s="313"/>
      <c r="F45" s="313"/>
      <c r="G45" s="314"/>
      <c r="H45" s="162">
        <v>0</v>
      </c>
      <c r="I45" s="162">
        <v>0</v>
      </c>
      <c r="J45" s="311">
        <f t="shared" si="0"/>
        <v>0</v>
      </c>
      <c r="K45" s="311">
        <f t="shared" si="1"/>
        <v>0</v>
      </c>
    </row>
    <row r="46" spans="1:11">
      <c r="B46" s="349"/>
      <c r="C46" s="329"/>
      <c r="D46" s="329"/>
      <c r="E46" s="313"/>
      <c r="F46" s="313"/>
      <c r="G46" s="314"/>
      <c r="H46" s="311"/>
      <c r="I46" s="311"/>
      <c r="J46" s="311"/>
      <c r="K46" s="311"/>
    </row>
    <row r="47" spans="1:11">
      <c r="B47" s="330" t="s">
        <v>92</v>
      </c>
      <c r="D47" s="340"/>
      <c r="E47" s="313"/>
      <c r="F47" s="313"/>
      <c r="G47" s="314"/>
      <c r="H47" s="311"/>
      <c r="I47" s="311"/>
      <c r="J47" s="350">
        <f>SUM(J14:J46)</f>
        <v>0</v>
      </c>
      <c r="K47" s="350">
        <f>SUM(K14:K46)</f>
        <v>0</v>
      </c>
    </row>
    <row r="48" spans="1:11">
      <c r="E48" s="313"/>
      <c r="F48" s="313"/>
      <c r="G48" s="314"/>
      <c r="H48" s="311"/>
      <c r="I48" s="311"/>
      <c r="J48" s="311"/>
      <c r="K48" s="311"/>
    </row>
    <row r="49" spans="1:11">
      <c r="B49" s="330" t="s">
        <v>93</v>
      </c>
      <c r="D49" s="340"/>
      <c r="E49" s="313"/>
      <c r="F49" s="313"/>
      <c r="G49" s="314"/>
      <c r="H49" s="311"/>
      <c r="I49" s="311"/>
      <c r="J49" s="311"/>
      <c r="K49" s="311"/>
    </row>
    <row r="50" spans="1:11" ht="31.2">
      <c r="B50" s="349" t="s">
        <v>94</v>
      </c>
      <c r="E50" s="337"/>
      <c r="F50" s="337"/>
      <c r="G50" s="338"/>
      <c r="H50" s="311"/>
      <c r="I50" s="311"/>
      <c r="J50" s="311"/>
      <c r="K50" s="311"/>
    </row>
    <row r="51" spans="1:11">
      <c r="B51" s="349"/>
      <c r="E51" s="337"/>
      <c r="F51" s="337"/>
      <c r="G51" s="338"/>
      <c r="H51" s="311"/>
      <c r="I51" s="311"/>
      <c r="J51" s="311"/>
      <c r="K51" s="311"/>
    </row>
    <row r="52" spans="1:11" ht="31.2">
      <c r="B52" s="349" t="s">
        <v>95</v>
      </c>
      <c r="C52" s="329"/>
      <c r="D52" s="329"/>
      <c r="E52" s="313"/>
      <c r="F52" s="313"/>
      <c r="G52" s="314"/>
      <c r="H52" s="311"/>
      <c r="I52" s="311"/>
      <c r="J52" s="311"/>
      <c r="K52" s="311"/>
    </row>
    <row r="53" spans="1:11">
      <c r="B53" s="349"/>
      <c r="C53" s="329"/>
      <c r="D53" s="329"/>
      <c r="E53" s="313"/>
      <c r="F53" s="313"/>
      <c r="G53" s="314"/>
      <c r="H53" s="311"/>
      <c r="I53" s="311"/>
      <c r="J53" s="311"/>
      <c r="K53" s="311"/>
    </row>
    <row r="54" spans="1:11">
      <c r="A54" s="312">
        <v>15</v>
      </c>
      <c r="B54" s="349" t="s">
        <v>96</v>
      </c>
      <c r="C54" s="329">
        <v>1280</v>
      </c>
      <c r="D54" s="329" t="s">
        <v>77</v>
      </c>
      <c r="E54" s="313"/>
      <c r="F54" s="313"/>
      <c r="G54" s="314"/>
      <c r="H54" s="162">
        <v>0</v>
      </c>
      <c r="I54" s="162">
        <v>0</v>
      </c>
      <c r="J54" s="311">
        <f t="shared" si="0"/>
        <v>0</v>
      </c>
      <c r="K54" s="311">
        <f t="shared" si="1"/>
        <v>0</v>
      </c>
    </row>
    <row r="55" spans="1:11">
      <c r="B55" s="349"/>
      <c r="C55" s="329"/>
      <c r="D55" s="329"/>
      <c r="E55" s="313"/>
      <c r="F55" s="313"/>
      <c r="G55" s="314"/>
      <c r="H55" s="311"/>
      <c r="I55" s="311"/>
      <c r="J55" s="311"/>
      <c r="K55" s="311"/>
    </row>
    <row r="56" spans="1:11">
      <c r="A56" s="312">
        <v>16</v>
      </c>
      <c r="B56" s="349" t="s">
        <v>97</v>
      </c>
      <c r="C56" s="329">
        <v>30</v>
      </c>
      <c r="D56" s="329" t="s">
        <v>77</v>
      </c>
      <c r="E56" s="313"/>
      <c r="F56" s="313"/>
      <c r="G56" s="314"/>
      <c r="H56" s="162">
        <v>0</v>
      </c>
      <c r="I56" s="162">
        <v>0</v>
      </c>
      <c r="J56" s="311">
        <f t="shared" si="0"/>
        <v>0</v>
      </c>
      <c r="K56" s="311">
        <f t="shared" si="1"/>
        <v>0</v>
      </c>
    </row>
    <row r="57" spans="1:11">
      <c r="B57" s="349"/>
      <c r="C57" s="329"/>
      <c r="D57" s="329"/>
      <c r="E57" s="313"/>
      <c r="F57" s="313"/>
      <c r="G57" s="314"/>
      <c r="H57" s="311"/>
      <c r="I57" s="311"/>
      <c r="J57" s="311"/>
      <c r="K57" s="311"/>
    </row>
    <row r="58" spans="1:11">
      <c r="A58" s="312">
        <v>17</v>
      </c>
      <c r="B58" s="349" t="s">
        <v>98</v>
      </c>
      <c r="C58" s="329">
        <v>1570</v>
      </c>
      <c r="D58" s="329" t="s">
        <v>77</v>
      </c>
      <c r="E58" s="313"/>
      <c r="F58" s="313"/>
      <c r="G58" s="314"/>
      <c r="H58" s="162">
        <v>0</v>
      </c>
      <c r="I58" s="162">
        <v>0</v>
      </c>
      <c r="J58" s="311">
        <f t="shared" si="0"/>
        <v>0</v>
      </c>
      <c r="K58" s="311">
        <f t="shared" si="1"/>
        <v>0</v>
      </c>
    </row>
    <row r="59" spans="1:11">
      <c r="B59" s="349"/>
      <c r="C59" s="329"/>
      <c r="D59" s="329"/>
      <c r="E59" s="313"/>
      <c r="F59" s="313"/>
      <c r="G59" s="314"/>
      <c r="H59" s="311"/>
      <c r="I59" s="311"/>
      <c r="J59" s="311"/>
      <c r="K59" s="311"/>
    </row>
    <row r="60" spans="1:11">
      <c r="A60" s="312">
        <v>18</v>
      </c>
      <c r="B60" s="349" t="s">
        <v>99</v>
      </c>
      <c r="C60" s="329">
        <v>20</v>
      </c>
      <c r="D60" s="329" t="s">
        <v>77</v>
      </c>
      <c r="E60" s="313"/>
      <c r="F60" s="313"/>
      <c r="G60" s="314"/>
      <c r="H60" s="162">
        <v>0</v>
      </c>
      <c r="I60" s="162">
        <v>0</v>
      </c>
      <c r="J60" s="311">
        <f t="shared" si="0"/>
        <v>0</v>
      </c>
      <c r="K60" s="311">
        <f t="shared" si="1"/>
        <v>0</v>
      </c>
    </row>
    <row r="61" spans="1:11">
      <c r="B61" s="349"/>
      <c r="C61" s="329"/>
      <c r="D61" s="329"/>
      <c r="E61" s="313"/>
      <c r="F61" s="313"/>
      <c r="G61" s="314"/>
      <c r="H61" s="311"/>
      <c r="I61" s="311"/>
      <c r="J61" s="311"/>
      <c r="K61" s="311"/>
    </row>
    <row r="62" spans="1:11">
      <c r="A62" s="312">
        <v>19</v>
      </c>
      <c r="B62" s="349" t="s">
        <v>551</v>
      </c>
      <c r="C62" s="351">
        <v>30</v>
      </c>
      <c r="D62" s="329" t="s">
        <v>77</v>
      </c>
      <c r="E62" s="313"/>
      <c r="F62" s="313"/>
      <c r="G62" s="314"/>
      <c r="H62" s="162">
        <v>0</v>
      </c>
      <c r="I62" s="162">
        <v>0</v>
      </c>
      <c r="J62" s="311">
        <f t="shared" si="0"/>
        <v>0</v>
      </c>
      <c r="K62" s="311">
        <f t="shared" si="1"/>
        <v>0</v>
      </c>
    </row>
    <row r="63" spans="1:11">
      <c r="B63" s="349"/>
      <c r="C63" s="351"/>
      <c r="D63" s="329"/>
      <c r="E63" s="313"/>
      <c r="F63" s="313"/>
      <c r="G63" s="314"/>
      <c r="H63" s="311"/>
      <c r="I63" s="311"/>
      <c r="J63" s="311"/>
      <c r="K63" s="311"/>
    </row>
    <row r="64" spans="1:11">
      <c r="B64" s="352" t="s">
        <v>100</v>
      </c>
      <c r="C64" s="353"/>
      <c r="D64" s="354"/>
      <c r="E64" s="313"/>
      <c r="F64" s="313"/>
      <c r="G64" s="314"/>
      <c r="H64" s="311"/>
      <c r="I64" s="311"/>
      <c r="J64" s="311"/>
      <c r="K64" s="311"/>
    </row>
    <row r="65" spans="1:11">
      <c r="B65" s="352"/>
      <c r="C65" s="353"/>
      <c r="D65" s="354"/>
      <c r="E65" s="313"/>
      <c r="F65" s="313"/>
      <c r="G65" s="314"/>
      <c r="H65" s="311"/>
      <c r="I65" s="311"/>
      <c r="J65" s="311"/>
      <c r="K65" s="311"/>
    </row>
    <row r="66" spans="1:11">
      <c r="A66" s="312">
        <v>20</v>
      </c>
      <c r="B66" s="355" t="s">
        <v>552</v>
      </c>
      <c r="C66" s="353">
        <v>60</v>
      </c>
      <c r="D66" s="354" t="s">
        <v>77</v>
      </c>
      <c r="E66" s="313"/>
      <c r="F66" s="313"/>
      <c r="G66" s="314"/>
      <c r="H66" s="162">
        <v>0</v>
      </c>
      <c r="I66" s="162">
        <v>0</v>
      </c>
      <c r="J66" s="311">
        <f t="shared" si="0"/>
        <v>0</v>
      </c>
      <c r="K66" s="311">
        <f t="shared" si="1"/>
        <v>0</v>
      </c>
    </row>
    <row r="67" spans="1:11">
      <c r="B67" s="355"/>
      <c r="C67" s="353"/>
      <c r="D67" s="354"/>
      <c r="E67" s="313"/>
      <c r="F67" s="313"/>
      <c r="G67" s="314"/>
      <c r="H67" s="311"/>
      <c r="I67" s="311"/>
      <c r="J67" s="311"/>
      <c r="K67" s="311"/>
    </row>
    <row r="68" spans="1:11">
      <c r="A68" s="312">
        <v>21</v>
      </c>
      <c r="B68" s="349" t="s">
        <v>553</v>
      </c>
      <c r="C68" s="351">
        <v>25</v>
      </c>
      <c r="D68" s="329" t="s">
        <v>77</v>
      </c>
      <c r="E68" s="313"/>
      <c r="F68" s="313"/>
      <c r="G68" s="314"/>
      <c r="H68" s="162">
        <v>0</v>
      </c>
      <c r="I68" s="162">
        <v>0</v>
      </c>
      <c r="J68" s="311">
        <f t="shared" si="0"/>
        <v>0</v>
      </c>
      <c r="K68" s="311">
        <f t="shared" si="1"/>
        <v>0</v>
      </c>
    </row>
    <row r="69" spans="1:11">
      <c r="B69" s="352"/>
      <c r="C69" s="356"/>
      <c r="D69" s="354"/>
      <c r="E69" s="313"/>
      <c r="F69" s="313"/>
      <c r="G69" s="314"/>
      <c r="H69" s="311"/>
      <c r="I69" s="311"/>
      <c r="J69" s="311"/>
      <c r="K69" s="311"/>
    </row>
    <row r="70" spans="1:11">
      <c r="A70" s="312">
        <v>22</v>
      </c>
      <c r="B70" s="349" t="s">
        <v>101</v>
      </c>
      <c r="C70" s="329">
        <v>30</v>
      </c>
      <c r="D70" s="329" t="s">
        <v>77</v>
      </c>
      <c r="E70" s="313"/>
      <c r="F70" s="313"/>
      <c r="G70" s="314"/>
      <c r="H70" s="162">
        <v>0</v>
      </c>
      <c r="I70" s="162">
        <v>0</v>
      </c>
      <c r="J70" s="311">
        <f t="shared" si="0"/>
        <v>0</v>
      </c>
      <c r="K70" s="311">
        <f t="shared" si="1"/>
        <v>0</v>
      </c>
    </row>
    <row r="71" spans="1:11">
      <c r="B71" s="349"/>
      <c r="C71" s="329"/>
      <c r="D71" s="329"/>
      <c r="E71" s="313"/>
      <c r="F71" s="313"/>
      <c r="G71" s="314"/>
      <c r="H71" s="311"/>
      <c r="I71" s="311"/>
      <c r="J71" s="311"/>
      <c r="K71" s="311"/>
    </row>
    <row r="72" spans="1:11">
      <c r="B72" s="349" t="s">
        <v>102</v>
      </c>
      <c r="C72" s="329"/>
      <c r="D72" s="329"/>
      <c r="E72" s="313"/>
      <c r="F72" s="313"/>
      <c r="G72" s="314"/>
      <c r="H72" s="311"/>
      <c r="I72" s="311"/>
      <c r="J72" s="311"/>
      <c r="K72" s="311"/>
    </row>
    <row r="73" spans="1:11">
      <c r="B73" s="349"/>
      <c r="C73" s="329"/>
      <c r="D73" s="329"/>
      <c r="E73" s="313"/>
      <c r="F73" s="313"/>
      <c r="G73" s="314"/>
      <c r="H73" s="311"/>
      <c r="I73" s="311"/>
      <c r="J73" s="311"/>
      <c r="K73" s="311"/>
    </row>
    <row r="74" spans="1:11">
      <c r="A74" s="312">
        <v>23</v>
      </c>
      <c r="B74" s="349" t="s">
        <v>96</v>
      </c>
      <c r="C74" s="329">
        <v>60</v>
      </c>
      <c r="D74" s="329" t="s">
        <v>77</v>
      </c>
      <c r="E74" s="313"/>
      <c r="F74" s="313"/>
      <c r="G74" s="314"/>
      <c r="H74" s="162">
        <v>0</v>
      </c>
      <c r="I74" s="162">
        <v>0</v>
      </c>
      <c r="J74" s="311">
        <f t="shared" si="0"/>
        <v>0</v>
      </c>
      <c r="K74" s="311">
        <f t="shared" si="1"/>
        <v>0</v>
      </c>
    </row>
    <row r="75" spans="1:11">
      <c r="B75" s="349"/>
      <c r="C75" s="329"/>
      <c r="D75" s="329"/>
      <c r="E75" s="313"/>
      <c r="F75" s="313"/>
      <c r="G75" s="314"/>
      <c r="H75" s="311"/>
      <c r="I75" s="311"/>
      <c r="J75" s="311"/>
      <c r="K75" s="311"/>
    </row>
    <row r="76" spans="1:11">
      <c r="A76" s="312">
        <v>24</v>
      </c>
      <c r="B76" s="349" t="s">
        <v>98</v>
      </c>
      <c r="C76" s="329">
        <v>80</v>
      </c>
      <c r="D76" s="329" t="s">
        <v>77</v>
      </c>
      <c r="E76" s="313"/>
      <c r="F76" s="313"/>
      <c r="G76" s="314"/>
      <c r="H76" s="162">
        <v>0</v>
      </c>
      <c r="I76" s="162">
        <v>0</v>
      </c>
      <c r="J76" s="311">
        <f t="shared" si="0"/>
        <v>0</v>
      </c>
      <c r="K76" s="311">
        <f t="shared" si="1"/>
        <v>0</v>
      </c>
    </row>
    <row r="77" spans="1:11">
      <c r="B77" s="349"/>
      <c r="C77" s="329"/>
      <c r="D77" s="329"/>
      <c r="E77" s="313"/>
      <c r="F77" s="313"/>
      <c r="G77" s="314"/>
      <c r="H77" s="311"/>
      <c r="I77" s="311"/>
      <c r="J77" s="311"/>
      <c r="K77" s="311"/>
    </row>
    <row r="78" spans="1:11">
      <c r="A78" s="312">
        <v>25</v>
      </c>
      <c r="B78" s="352" t="s">
        <v>103</v>
      </c>
      <c r="C78" s="356">
        <v>10</v>
      </c>
      <c r="D78" s="354" t="s">
        <v>77</v>
      </c>
      <c r="E78" s="313"/>
      <c r="F78" s="313"/>
      <c r="G78" s="314"/>
      <c r="H78" s="162">
        <v>0</v>
      </c>
      <c r="I78" s="162">
        <v>0</v>
      </c>
      <c r="J78" s="311">
        <f t="shared" si="0"/>
        <v>0</v>
      </c>
      <c r="K78" s="311">
        <f t="shared" si="1"/>
        <v>0</v>
      </c>
    </row>
    <row r="79" spans="1:11">
      <c r="B79" s="349"/>
      <c r="C79" s="329"/>
      <c r="D79" s="329"/>
      <c r="E79" s="313"/>
      <c r="F79" s="313"/>
      <c r="G79" s="314"/>
      <c r="H79" s="311"/>
      <c r="I79" s="311"/>
      <c r="J79" s="311"/>
      <c r="K79" s="311"/>
    </row>
    <row r="80" spans="1:11">
      <c r="A80" s="312">
        <v>26</v>
      </c>
      <c r="B80" s="355" t="s">
        <v>554</v>
      </c>
      <c r="C80" s="353">
        <v>50</v>
      </c>
      <c r="D80" s="354" t="s">
        <v>77</v>
      </c>
      <c r="E80" s="313"/>
      <c r="F80" s="313"/>
      <c r="G80" s="314"/>
      <c r="H80" s="162">
        <v>0</v>
      </c>
      <c r="I80" s="162">
        <v>0</v>
      </c>
      <c r="J80" s="311">
        <f t="shared" si="0"/>
        <v>0</v>
      </c>
      <c r="K80" s="311">
        <f t="shared" si="1"/>
        <v>0</v>
      </c>
    </row>
    <row r="81" spans="1:11">
      <c r="B81" s="352"/>
      <c r="C81" s="353"/>
      <c r="D81" s="354"/>
      <c r="E81" s="313"/>
      <c r="F81" s="313"/>
      <c r="G81" s="314"/>
      <c r="H81" s="311"/>
      <c r="I81" s="311"/>
      <c r="J81" s="311"/>
      <c r="K81" s="311"/>
    </row>
    <row r="82" spans="1:11" ht="31.2">
      <c r="A82" s="312">
        <v>27</v>
      </c>
      <c r="B82" s="355" t="s">
        <v>555</v>
      </c>
      <c r="C82" s="353">
        <v>2750</v>
      </c>
      <c r="D82" s="354" t="s">
        <v>77</v>
      </c>
      <c r="E82" s="313"/>
      <c r="F82" s="313"/>
      <c r="G82" s="314"/>
      <c r="H82" s="162">
        <v>0</v>
      </c>
      <c r="I82" s="162">
        <v>0</v>
      </c>
      <c r="J82" s="311">
        <f t="shared" si="0"/>
        <v>0</v>
      </c>
      <c r="K82" s="311">
        <f t="shared" si="1"/>
        <v>0</v>
      </c>
    </row>
    <row r="83" spans="1:11">
      <c r="B83" s="352"/>
      <c r="C83" s="353"/>
      <c r="D83" s="354"/>
      <c r="E83" s="313"/>
      <c r="F83" s="313"/>
      <c r="G83" s="314"/>
      <c r="H83" s="311"/>
      <c r="I83" s="311"/>
      <c r="J83" s="311"/>
      <c r="K83" s="311"/>
    </row>
    <row r="84" spans="1:11">
      <c r="A84" s="312">
        <v>28</v>
      </c>
      <c r="B84" s="355" t="s">
        <v>556</v>
      </c>
      <c r="C84" s="353">
        <v>210</v>
      </c>
      <c r="D84" s="354" t="s">
        <v>77</v>
      </c>
      <c r="E84" s="313"/>
      <c r="F84" s="313"/>
      <c r="G84" s="314"/>
      <c r="H84" s="162">
        <v>0</v>
      </c>
      <c r="I84" s="162">
        <v>0</v>
      </c>
      <c r="J84" s="311">
        <f t="shared" si="0"/>
        <v>0</v>
      </c>
      <c r="K84" s="311">
        <f t="shared" si="1"/>
        <v>0</v>
      </c>
    </row>
    <row r="85" spans="1:11">
      <c r="B85" s="352"/>
      <c r="C85" s="353"/>
      <c r="D85" s="354"/>
      <c r="E85" s="313"/>
      <c r="F85" s="313"/>
      <c r="G85" s="314"/>
      <c r="H85" s="311"/>
      <c r="I85" s="311"/>
      <c r="J85" s="311"/>
      <c r="K85" s="311"/>
    </row>
    <row r="86" spans="1:11">
      <c r="A86" s="312">
        <v>29</v>
      </c>
      <c r="B86" s="355" t="s">
        <v>557</v>
      </c>
      <c r="C86" s="353">
        <v>440</v>
      </c>
      <c r="D86" s="354" t="s">
        <v>77</v>
      </c>
      <c r="E86" s="313"/>
      <c r="F86" s="313"/>
      <c r="G86" s="314"/>
      <c r="H86" s="162">
        <v>0</v>
      </c>
      <c r="I86" s="162">
        <v>0</v>
      </c>
      <c r="J86" s="311">
        <f t="shared" si="0"/>
        <v>0</v>
      </c>
      <c r="K86" s="311">
        <f t="shared" si="1"/>
        <v>0</v>
      </c>
    </row>
    <row r="87" spans="1:11">
      <c r="B87" s="352"/>
      <c r="C87" s="356"/>
      <c r="D87" s="354"/>
      <c r="E87" s="313"/>
      <c r="F87" s="313"/>
      <c r="G87" s="314"/>
      <c r="H87" s="311"/>
      <c r="I87" s="311"/>
      <c r="J87" s="311"/>
      <c r="K87" s="311"/>
    </row>
    <row r="88" spans="1:11" ht="31.2">
      <c r="A88" s="312">
        <v>30</v>
      </c>
      <c r="B88" s="357" t="s">
        <v>535</v>
      </c>
      <c r="C88" s="356">
        <v>210</v>
      </c>
      <c r="D88" s="354" t="s">
        <v>77</v>
      </c>
      <c r="E88" s="313"/>
      <c r="F88" s="313"/>
      <c r="G88" s="314"/>
      <c r="H88" s="162">
        <v>0</v>
      </c>
      <c r="I88" s="162">
        <v>0</v>
      </c>
      <c r="J88" s="311">
        <f t="shared" ref="J88:J147" si="2">C88*H88</f>
        <v>0</v>
      </c>
      <c r="K88" s="311">
        <f t="shared" ref="K88:K147" si="3">C88*I88</f>
        <v>0</v>
      </c>
    </row>
    <row r="89" spans="1:11">
      <c r="B89" s="349"/>
      <c r="C89" s="329"/>
      <c r="D89" s="329"/>
      <c r="E89" s="313"/>
      <c r="F89" s="313"/>
      <c r="G89" s="314"/>
      <c r="H89" s="311"/>
      <c r="I89" s="311"/>
      <c r="J89" s="311"/>
      <c r="K89" s="311"/>
    </row>
    <row r="90" spans="1:11" ht="31.2">
      <c r="A90" s="312">
        <v>31</v>
      </c>
      <c r="B90" s="349" t="s">
        <v>104</v>
      </c>
      <c r="C90" s="329">
        <v>8</v>
      </c>
      <c r="D90" s="329" t="s">
        <v>25</v>
      </c>
      <c r="E90" s="313"/>
      <c r="F90" s="313"/>
      <c r="G90" s="314"/>
      <c r="H90" s="358">
        <v>0</v>
      </c>
      <c r="I90" s="162">
        <v>0</v>
      </c>
      <c r="J90" s="358">
        <f t="shared" si="2"/>
        <v>0</v>
      </c>
      <c r="K90" s="311">
        <f t="shared" si="3"/>
        <v>0</v>
      </c>
    </row>
    <row r="91" spans="1:11">
      <c r="B91" s="349"/>
      <c r="C91" s="329"/>
      <c r="D91" s="329"/>
      <c r="E91" s="313"/>
      <c r="F91" s="313"/>
      <c r="G91" s="314"/>
      <c r="H91" s="311"/>
      <c r="I91" s="311"/>
      <c r="J91" s="311"/>
      <c r="K91" s="311"/>
    </row>
    <row r="92" spans="1:11" ht="31.2">
      <c r="A92" s="312">
        <v>32</v>
      </c>
      <c r="B92" s="349" t="s">
        <v>105</v>
      </c>
      <c r="C92" s="329">
        <v>3</v>
      </c>
      <c r="D92" s="329" t="s">
        <v>25</v>
      </c>
      <c r="E92" s="313"/>
      <c r="F92" s="313"/>
      <c r="G92" s="314"/>
      <c r="H92" s="162">
        <v>0</v>
      </c>
      <c r="I92" s="162">
        <v>0</v>
      </c>
      <c r="J92" s="311">
        <f t="shared" si="2"/>
        <v>0</v>
      </c>
      <c r="K92" s="311">
        <f t="shared" si="3"/>
        <v>0</v>
      </c>
    </row>
    <row r="93" spans="1:11">
      <c r="B93" s="349"/>
      <c r="C93" s="329"/>
      <c r="D93" s="329"/>
      <c r="E93" s="313"/>
      <c r="F93" s="313"/>
      <c r="G93" s="314"/>
      <c r="H93" s="311"/>
      <c r="I93" s="311"/>
      <c r="J93" s="311"/>
      <c r="K93" s="311"/>
    </row>
    <row r="94" spans="1:11">
      <c r="B94" s="330" t="s">
        <v>106</v>
      </c>
      <c r="E94" s="313"/>
      <c r="F94" s="313"/>
      <c r="G94" s="314"/>
      <c r="H94" s="311"/>
      <c r="I94" s="311"/>
      <c r="J94" s="350">
        <f>SUM(J49:J93)</f>
        <v>0</v>
      </c>
      <c r="K94" s="350">
        <f>SUM(K49:K93)</f>
        <v>0</v>
      </c>
    </row>
    <row r="95" spans="1:11">
      <c r="B95" s="335"/>
      <c r="E95" s="313"/>
      <c r="F95" s="313"/>
      <c r="G95" s="314"/>
      <c r="H95" s="311"/>
      <c r="I95" s="311"/>
      <c r="J95" s="311"/>
      <c r="K95" s="311"/>
    </row>
    <row r="96" spans="1:11">
      <c r="B96" s="330" t="s">
        <v>107</v>
      </c>
      <c r="C96" s="339"/>
      <c r="D96" s="329"/>
      <c r="E96" s="313"/>
      <c r="F96" s="313"/>
      <c r="G96" s="314"/>
      <c r="H96" s="311"/>
      <c r="I96" s="311"/>
      <c r="J96" s="311"/>
      <c r="K96" s="311"/>
    </row>
    <row r="97" spans="1:11">
      <c r="B97" s="349"/>
      <c r="C97" s="335"/>
      <c r="D97" s="329"/>
      <c r="E97" s="359"/>
      <c r="F97" s="359"/>
      <c r="G97" s="314"/>
      <c r="H97" s="311"/>
      <c r="I97" s="311"/>
      <c r="J97" s="311"/>
      <c r="K97" s="311"/>
    </row>
    <row r="98" spans="1:11">
      <c r="A98" s="312">
        <v>33</v>
      </c>
      <c r="B98" s="349" t="s">
        <v>108</v>
      </c>
      <c r="C98" s="339">
        <v>1</v>
      </c>
      <c r="D98" s="329" t="s">
        <v>84</v>
      </c>
      <c r="E98" s="313"/>
      <c r="F98" s="313"/>
      <c r="G98" s="314"/>
      <c r="H98" s="162">
        <v>0</v>
      </c>
      <c r="I98" s="162">
        <v>0</v>
      </c>
      <c r="J98" s="311">
        <f t="shared" si="2"/>
        <v>0</v>
      </c>
      <c r="K98" s="311">
        <f t="shared" si="3"/>
        <v>0</v>
      </c>
    </row>
    <row r="99" spans="1:11">
      <c r="B99" s="349"/>
      <c r="C99" s="339"/>
      <c r="D99" s="329"/>
      <c r="E99" s="313"/>
      <c r="F99" s="313"/>
      <c r="G99" s="314"/>
      <c r="H99" s="311"/>
      <c r="I99" s="311"/>
      <c r="J99" s="311"/>
      <c r="K99" s="311"/>
    </row>
    <row r="100" spans="1:11">
      <c r="A100" s="312">
        <v>34</v>
      </c>
      <c r="B100" s="349" t="s">
        <v>109</v>
      </c>
      <c r="C100" s="339">
        <v>10</v>
      </c>
      <c r="D100" s="329" t="s">
        <v>84</v>
      </c>
      <c r="E100" s="313"/>
      <c r="F100" s="313"/>
      <c r="G100" s="314"/>
      <c r="H100" s="162">
        <v>0</v>
      </c>
      <c r="I100" s="162">
        <v>0</v>
      </c>
      <c r="J100" s="311">
        <f t="shared" si="2"/>
        <v>0</v>
      </c>
      <c r="K100" s="311">
        <f t="shared" si="3"/>
        <v>0</v>
      </c>
    </row>
    <row r="101" spans="1:11">
      <c r="B101" s="349"/>
      <c r="C101" s="339"/>
      <c r="D101" s="329"/>
      <c r="E101" s="313"/>
      <c r="F101" s="313"/>
      <c r="G101" s="314"/>
      <c r="H101" s="311"/>
      <c r="I101" s="311"/>
      <c r="J101" s="311"/>
      <c r="K101" s="311"/>
    </row>
    <row r="102" spans="1:11" ht="46.8">
      <c r="A102" s="312">
        <v>35</v>
      </c>
      <c r="B102" s="349" t="s">
        <v>110</v>
      </c>
      <c r="C102" s="329">
        <v>80</v>
      </c>
      <c r="D102" s="329" t="s">
        <v>84</v>
      </c>
      <c r="E102" s="313"/>
      <c r="F102" s="313"/>
      <c r="G102" s="314"/>
      <c r="H102" s="162">
        <v>0</v>
      </c>
      <c r="I102" s="162">
        <v>0</v>
      </c>
      <c r="J102" s="311">
        <f t="shared" si="2"/>
        <v>0</v>
      </c>
      <c r="K102" s="311">
        <f t="shared" si="3"/>
        <v>0</v>
      </c>
    </row>
    <row r="103" spans="1:11">
      <c r="B103" s="349"/>
      <c r="C103" s="329"/>
      <c r="D103" s="329"/>
      <c r="E103" s="313"/>
      <c r="F103" s="313"/>
      <c r="G103" s="314"/>
      <c r="H103" s="311"/>
      <c r="I103" s="311"/>
      <c r="J103" s="311"/>
      <c r="K103" s="311"/>
    </row>
    <row r="104" spans="1:11">
      <c r="A104" s="312">
        <v>36</v>
      </c>
      <c r="B104" s="336" t="s">
        <v>111</v>
      </c>
      <c r="C104" s="329">
        <v>280</v>
      </c>
      <c r="D104" s="329" t="s">
        <v>112</v>
      </c>
      <c r="E104" s="313"/>
      <c r="F104" s="313"/>
      <c r="G104" s="314"/>
      <c r="H104" s="358">
        <v>0</v>
      </c>
      <c r="I104" s="162">
        <v>0</v>
      </c>
      <c r="J104" s="358">
        <f t="shared" si="2"/>
        <v>0</v>
      </c>
      <c r="K104" s="311">
        <f t="shared" si="3"/>
        <v>0</v>
      </c>
    </row>
    <row r="105" spans="1:11">
      <c r="B105" s="349"/>
      <c r="C105" s="329"/>
      <c r="D105" s="329"/>
      <c r="E105" s="313"/>
      <c r="F105" s="313"/>
      <c r="G105" s="314"/>
      <c r="H105" s="311"/>
      <c r="I105" s="311"/>
      <c r="J105" s="311"/>
      <c r="K105" s="311"/>
    </row>
    <row r="106" spans="1:11">
      <c r="A106" s="329"/>
      <c r="B106" s="330" t="s">
        <v>113</v>
      </c>
      <c r="C106" s="329"/>
      <c r="D106" s="329"/>
      <c r="E106" s="313"/>
      <c r="F106" s="313"/>
      <c r="G106" s="314"/>
      <c r="H106" s="311"/>
      <c r="I106" s="311"/>
      <c r="J106" s="360">
        <f>SUM(J98:J104)</f>
        <v>0</v>
      </c>
      <c r="K106" s="360">
        <f>SUM(K98:K104)</f>
        <v>0</v>
      </c>
    </row>
    <row r="107" spans="1:11">
      <c r="C107" s="340"/>
      <c r="E107" s="313"/>
      <c r="F107" s="313"/>
      <c r="G107" s="314"/>
      <c r="H107" s="311"/>
      <c r="I107" s="311"/>
      <c r="J107" s="311"/>
      <c r="K107" s="311"/>
    </row>
    <row r="108" spans="1:11">
      <c r="B108" s="330" t="s">
        <v>114</v>
      </c>
      <c r="C108" s="340"/>
      <c r="E108" s="313"/>
      <c r="F108" s="313"/>
      <c r="G108" s="314"/>
      <c r="H108" s="311"/>
      <c r="I108" s="311"/>
      <c r="J108" s="311"/>
      <c r="K108" s="311"/>
    </row>
    <row r="109" spans="1:11">
      <c r="B109" s="336" t="s">
        <v>115</v>
      </c>
      <c r="C109" s="340"/>
      <c r="E109" s="313"/>
      <c r="F109" s="313"/>
      <c r="G109" s="314"/>
      <c r="H109" s="311"/>
      <c r="I109" s="311"/>
      <c r="J109" s="311"/>
      <c r="K109" s="311"/>
    </row>
    <row r="110" spans="1:11">
      <c r="A110" s="329"/>
      <c r="B110" s="349" t="s">
        <v>116</v>
      </c>
      <c r="C110" s="340"/>
      <c r="E110" s="337"/>
      <c r="F110" s="337"/>
      <c r="G110" s="338"/>
      <c r="H110" s="311"/>
      <c r="I110" s="311"/>
      <c r="J110" s="311"/>
      <c r="K110" s="311"/>
    </row>
    <row r="111" spans="1:11">
      <c r="A111" s="312">
        <v>37</v>
      </c>
      <c r="B111" s="336" t="s">
        <v>117</v>
      </c>
      <c r="C111" s="340">
        <v>4</v>
      </c>
      <c r="D111" s="312" t="s">
        <v>25</v>
      </c>
      <c r="E111" s="313"/>
      <c r="F111" s="313"/>
      <c r="G111" s="314"/>
      <c r="H111" s="162">
        <v>0</v>
      </c>
      <c r="I111" s="162">
        <v>0</v>
      </c>
      <c r="J111" s="311">
        <f t="shared" si="2"/>
        <v>0</v>
      </c>
      <c r="K111" s="311">
        <f t="shared" si="3"/>
        <v>0</v>
      </c>
    </row>
    <row r="112" spans="1:11">
      <c r="B112" s="336"/>
      <c r="C112" s="340"/>
      <c r="E112" s="313"/>
      <c r="F112" s="313"/>
      <c r="G112" s="314"/>
      <c r="H112" s="311"/>
      <c r="I112" s="311"/>
      <c r="J112" s="311"/>
      <c r="K112" s="311"/>
    </row>
    <row r="113" spans="1:11">
      <c r="A113" s="312">
        <v>38</v>
      </c>
      <c r="B113" s="336" t="s">
        <v>118</v>
      </c>
      <c r="C113" s="340">
        <v>8</v>
      </c>
      <c r="D113" s="312" t="s">
        <v>25</v>
      </c>
      <c r="E113" s="313"/>
      <c r="F113" s="359"/>
      <c r="G113" s="314"/>
      <c r="H113" s="162">
        <v>0</v>
      </c>
      <c r="I113" s="162">
        <v>0</v>
      </c>
      <c r="J113" s="311">
        <f t="shared" si="2"/>
        <v>0</v>
      </c>
      <c r="K113" s="311">
        <f t="shared" si="3"/>
        <v>0</v>
      </c>
    </row>
    <row r="114" spans="1:11">
      <c r="B114" s="349"/>
      <c r="C114" s="340"/>
      <c r="E114" s="313"/>
      <c r="F114" s="359"/>
      <c r="G114" s="314"/>
      <c r="H114" s="311"/>
      <c r="I114" s="311"/>
      <c r="J114" s="311"/>
      <c r="K114" s="311"/>
    </row>
    <row r="115" spans="1:11" ht="31.2">
      <c r="A115" s="312">
        <v>39</v>
      </c>
      <c r="B115" s="336" t="s">
        <v>119</v>
      </c>
      <c r="C115" s="340">
        <v>18</v>
      </c>
      <c r="D115" s="312" t="s">
        <v>25</v>
      </c>
      <c r="E115" s="313"/>
      <c r="F115" s="359"/>
      <c r="G115" s="314"/>
      <c r="H115" s="162">
        <v>0</v>
      </c>
      <c r="I115" s="162">
        <v>0</v>
      </c>
      <c r="J115" s="311">
        <f t="shared" si="2"/>
        <v>0</v>
      </c>
      <c r="K115" s="311">
        <f t="shared" si="3"/>
        <v>0</v>
      </c>
    </row>
    <row r="116" spans="1:11">
      <c r="B116" s="349"/>
      <c r="C116" s="340"/>
      <c r="E116" s="313"/>
      <c r="F116" s="359"/>
      <c r="G116" s="314"/>
      <c r="H116" s="311"/>
      <c r="I116" s="311"/>
      <c r="J116" s="311"/>
      <c r="K116" s="311"/>
    </row>
    <row r="117" spans="1:11" ht="31.2">
      <c r="A117" s="312">
        <v>40</v>
      </c>
      <c r="B117" s="336" t="s">
        <v>120</v>
      </c>
      <c r="C117" s="340">
        <v>6</v>
      </c>
      <c r="D117" s="312" t="s">
        <v>25</v>
      </c>
      <c r="E117" s="313"/>
      <c r="F117" s="359"/>
      <c r="G117" s="314"/>
      <c r="H117" s="162">
        <v>0</v>
      </c>
      <c r="I117" s="162">
        <v>0</v>
      </c>
      <c r="J117" s="311">
        <f t="shared" si="2"/>
        <v>0</v>
      </c>
      <c r="K117" s="311">
        <f t="shared" si="3"/>
        <v>0</v>
      </c>
    </row>
    <row r="118" spans="1:11">
      <c r="B118" s="336"/>
      <c r="C118" s="340"/>
      <c r="E118" s="313"/>
      <c r="F118" s="359"/>
      <c r="G118" s="314"/>
      <c r="H118" s="311"/>
      <c r="I118" s="311"/>
      <c r="J118" s="311"/>
      <c r="K118" s="311"/>
    </row>
    <row r="119" spans="1:11">
      <c r="A119" s="312">
        <v>41</v>
      </c>
      <c r="B119" s="336" t="s">
        <v>121</v>
      </c>
      <c r="C119" s="340">
        <v>4</v>
      </c>
      <c r="D119" s="312" t="s">
        <v>25</v>
      </c>
      <c r="E119" s="313"/>
      <c r="F119" s="359"/>
      <c r="G119" s="314"/>
      <c r="H119" s="162">
        <v>0</v>
      </c>
      <c r="I119" s="162">
        <v>0</v>
      </c>
      <c r="J119" s="311">
        <f t="shared" si="2"/>
        <v>0</v>
      </c>
      <c r="K119" s="311">
        <f t="shared" si="3"/>
        <v>0</v>
      </c>
    </row>
    <row r="120" spans="1:11">
      <c r="B120" s="361"/>
      <c r="C120" s="340"/>
      <c r="E120" s="313"/>
      <c r="F120" s="359"/>
      <c r="G120" s="314"/>
      <c r="H120" s="311"/>
      <c r="I120" s="311"/>
      <c r="J120" s="311"/>
      <c r="K120" s="311"/>
    </row>
    <row r="121" spans="1:11" ht="31.2">
      <c r="A121" s="312">
        <v>42</v>
      </c>
      <c r="B121" s="336" t="s">
        <v>122</v>
      </c>
      <c r="C121" s="340">
        <v>180</v>
      </c>
      <c r="D121" s="312" t="s">
        <v>25</v>
      </c>
      <c r="E121" s="313"/>
      <c r="F121" s="359"/>
      <c r="G121" s="314"/>
      <c r="H121" s="162">
        <v>0</v>
      </c>
      <c r="I121" s="162">
        <v>0</v>
      </c>
      <c r="J121" s="311">
        <f t="shared" si="2"/>
        <v>0</v>
      </c>
      <c r="K121" s="311">
        <f t="shared" si="3"/>
        <v>0</v>
      </c>
    </row>
    <row r="122" spans="1:11">
      <c r="B122" s="336"/>
      <c r="C122" s="340"/>
      <c r="E122" s="313"/>
      <c r="F122" s="359"/>
      <c r="G122" s="314"/>
      <c r="H122" s="311"/>
      <c r="I122" s="311"/>
      <c r="J122" s="311"/>
      <c r="K122" s="311"/>
    </row>
    <row r="123" spans="1:11" ht="31.2">
      <c r="A123" s="312">
        <v>43</v>
      </c>
      <c r="B123" s="336" t="s">
        <v>123</v>
      </c>
      <c r="C123" s="340">
        <v>34</v>
      </c>
      <c r="D123" s="312" t="s">
        <v>25</v>
      </c>
      <c r="E123" s="313"/>
      <c r="F123" s="359"/>
      <c r="G123" s="314"/>
      <c r="H123" s="162">
        <v>0</v>
      </c>
      <c r="I123" s="162">
        <v>0</v>
      </c>
      <c r="J123" s="311">
        <f t="shared" si="2"/>
        <v>0</v>
      </c>
      <c r="K123" s="311">
        <f t="shared" si="3"/>
        <v>0</v>
      </c>
    </row>
    <row r="124" spans="1:11">
      <c r="B124" s="336"/>
      <c r="C124" s="340"/>
      <c r="E124" s="313"/>
      <c r="F124" s="359"/>
      <c r="G124" s="314"/>
      <c r="H124" s="311"/>
      <c r="I124" s="311"/>
      <c r="J124" s="311"/>
      <c r="K124" s="311"/>
    </row>
    <row r="125" spans="1:11" ht="31.2">
      <c r="A125" s="312">
        <v>44</v>
      </c>
      <c r="B125" s="336" t="s">
        <v>124</v>
      </c>
      <c r="C125" s="340">
        <v>12</v>
      </c>
      <c r="D125" s="312" t="s">
        <v>25</v>
      </c>
      <c r="E125" s="313"/>
      <c r="F125" s="359"/>
      <c r="G125" s="314"/>
      <c r="H125" s="162">
        <v>0</v>
      </c>
      <c r="I125" s="162">
        <v>0</v>
      </c>
      <c r="J125" s="311">
        <f t="shared" si="2"/>
        <v>0</v>
      </c>
      <c r="K125" s="311">
        <f t="shared" si="3"/>
        <v>0</v>
      </c>
    </row>
    <row r="126" spans="1:11">
      <c r="B126" s="336"/>
      <c r="C126" s="340"/>
      <c r="E126" s="313"/>
      <c r="F126" s="359"/>
      <c r="G126" s="314"/>
      <c r="H126" s="311"/>
      <c r="I126" s="311"/>
      <c r="J126" s="311"/>
      <c r="K126" s="311"/>
    </row>
    <row r="127" spans="1:11" ht="31.2">
      <c r="A127" s="312">
        <v>45</v>
      </c>
      <c r="B127" s="336" t="s">
        <v>558</v>
      </c>
      <c r="C127" s="340">
        <v>55</v>
      </c>
      <c r="D127" s="312" t="s">
        <v>25</v>
      </c>
      <c r="E127" s="313"/>
      <c r="F127" s="359"/>
      <c r="G127" s="314"/>
      <c r="H127" s="162">
        <v>0</v>
      </c>
      <c r="I127" s="162">
        <v>0</v>
      </c>
      <c r="J127" s="311">
        <f t="shared" si="2"/>
        <v>0</v>
      </c>
      <c r="K127" s="311">
        <f t="shared" si="3"/>
        <v>0</v>
      </c>
    </row>
    <row r="128" spans="1:11">
      <c r="B128" s="336"/>
      <c r="C128" s="340"/>
      <c r="E128" s="313"/>
      <c r="F128" s="359"/>
      <c r="G128" s="314"/>
      <c r="H128" s="311"/>
      <c r="I128" s="311"/>
      <c r="J128" s="311"/>
      <c r="K128" s="311"/>
    </row>
    <row r="129" spans="1:11" ht="31.2">
      <c r="A129" s="312">
        <v>46</v>
      </c>
      <c r="B129" s="336" t="s">
        <v>559</v>
      </c>
      <c r="C129" s="340">
        <v>12</v>
      </c>
      <c r="D129" s="312" t="s">
        <v>25</v>
      </c>
      <c r="E129" s="313"/>
      <c r="F129" s="359"/>
      <c r="G129" s="314"/>
      <c r="H129" s="162">
        <v>0</v>
      </c>
      <c r="I129" s="162">
        <v>0</v>
      </c>
      <c r="J129" s="311">
        <f t="shared" si="2"/>
        <v>0</v>
      </c>
      <c r="K129" s="311">
        <f t="shared" si="3"/>
        <v>0</v>
      </c>
    </row>
    <row r="130" spans="1:11">
      <c r="B130" s="336"/>
      <c r="C130" s="340"/>
      <c r="E130" s="313"/>
      <c r="F130" s="359"/>
      <c r="G130" s="314"/>
      <c r="H130" s="311"/>
      <c r="I130" s="311"/>
      <c r="J130" s="311"/>
      <c r="K130" s="311"/>
    </row>
    <row r="131" spans="1:11" ht="79.2" customHeight="1">
      <c r="A131" s="312">
        <v>47</v>
      </c>
      <c r="B131" s="362" t="s">
        <v>536</v>
      </c>
      <c r="C131" s="340">
        <v>18</v>
      </c>
      <c r="D131" s="312" t="s">
        <v>84</v>
      </c>
      <c r="E131" s="313"/>
      <c r="F131" s="359"/>
      <c r="G131" s="314"/>
      <c r="H131" s="162">
        <v>0</v>
      </c>
      <c r="I131" s="162">
        <v>0</v>
      </c>
      <c r="J131" s="311">
        <f t="shared" si="2"/>
        <v>0</v>
      </c>
      <c r="K131" s="311">
        <f t="shared" si="3"/>
        <v>0</v>
      </c>
    </row>
    <row r="132" spans="1:11">
      <c r="B132" s="336"/>
      <c r="C132" s="340"/>
      <c r="E132" s="313"/>
      <c r="F132" s="359"/>
      <c r="G132" s="314"/>
      <c r="H132" s="311"/>
      <c r="I132" s="311"/>
      <c r="J132" s="311"/>
      <c r="K132" s="311"/>
    </row>
    <row r="133" spans="1:11" ht="93.6">
      <c r="A133" s="312">
        <v>48</v>
      </c>
      <c r="B133" s="362" t="s">
        <v>584</v>
      </c>
      <c r="C133" s="340">
        <v>6</v>
      </c>
      <c r="D133" s="312" t="s">
        <v>84</v>
      </c>
      <c r="E133" s="313"/>
      <c r="F133" s="359"/>
      <c r="G133" s="314"/>
      <c r="H133" s="162">
        <v>0</v>
      </c>
      <c r="I133" s="162">
        <v>0</v>
      </c>
      <c r="J133" s="311">
        <f t="shared" si="2"/>
        <v>0</v>
      </c>
      <c r="K133" s="311">
        <f t="shared" si="3"/>
        <v>0</v>
      </c>
    </row>
    <row r="134" spans="1:11">
      <c r="B134" s="336"/>
      <c r="C134" s="340"/>
      <c r="E134" s="313"/>
      <c r="F134" s="359"/>
      <c r="G134" s="314"/>
      <c r="H134" s="311"/>
      <c r="I134" s="311"/>
      <c r="J134" s="311"/>
      <c r="K134" s="311"/>
    </row>
    <row r="135" spans="1:11" ht="31.2">
      <c r="A135" s="312">
        <v>49</v>
      </c>
      <c r="B135" s="336" t="s">
        <v>125</v>
      </c>
      <c r="C135" s="340">
        <v>1</v>
      </c>
      <c r="D135" s="312" t="s">
        <v>84</v>
      </c>
      <c r="E135" s="313"/>
      <c r="F135" s="359"/>
      <c r="G135" s="314"/>
      <c r="H135" s="162">
        <v>0</v>
      </c>
      <c r="I135" s="162">
        <v>0</v>
      </c>
      <c r="J135" s="311">
        <f t="shared" si="2"/>
        <v>0</v>
      </c>
      <c r="K135" s="311">
        <f t="shared" si="3"/>
        <v>0</v>
      </c>
    </row>
    <row r="136" spans="1:11">
      <c r="B136" s="336"/>
      <c r="C136" s="340"/>
      <c r="E136" s="313"/>
      <c r="F136" s="359"/>
      <c r="G136" s="314"/>
      <c r="H136" s="311"/>
      <c r="I136" s="311"/>
      <c r="J136" s="311"/>
      <c r="K136" s="311"/>
    </row>
    <row r="137" spans="1:11">
      <c r="B137" s="330" t="s">
        <v>126</v>
      </c>
      <c r="C137" s="340"/>
      <c r="E137" s="313"/>
      <c r="F137" s="359"/>
      <c r="G137" s="314"/>
      <c r="H137" s="311"/>
      <c r="I137" s="311"/>
      <c r="J137" s="350">
        <f>SUM(J107:J136)</f>
        <v>0</v>
      </c>
      <c r="K137" s="350">
        <f>SUM(K107:K136)</f>
        <v>0</v>
      </c>
    </row>
    <row r="138" spans="1:11">
      <c r="B138" s="329"/>
      <c r="C138" s="329"/>
      <c r="D138" s="329"/>
      <c r="E138" s="313"/>
      <c r="F138" s="359"/>
      <c r="G138" s="314"/>
      <c r="H138" s="311"/>
      <c r="I138" s="311"/>
      <c r="J138" s="311"/>
      <c r="K138" s="311"/>
    </row>
    <row r="139" spans="1:11">
      <c r="B139" s="330" t="s">
        <v>127</v>
      </c>
      <c r="C139" s="329"/>
      <c r="D139" s="329"/>
      <c r="E139" s="313"/>
      <c r="F139" s="359"/>
      <c r="G139" s="314"/>
      <c r="H139" s="311"/>
      <c r="I139" s="311"/>
      <c r="J139" s="311"/>
      <c r="K139" s="311"/>
    </row>
    <row r="140" spans="1:11">
      <c r="B140" s="329"/>
      <c r="C140" s="329"/>
      <c r="D140" s="329"/>
      <c r="E140" s="313"/>
      <c r="F140" s="359"/>
      <c r="G140" s="314"/>
      <c r="H140" s="311"/>
      <c r="I140" s="311"/>
      <c r="J140" s="311"/>
      <c r="K140" s="311"/>
    </row>
    <row r="141" spans="1:11" ht="31.2">
      <c r="A141" s="363">
        <v>50</v>
      </c>
      <c r="B141" s="329" t="s">
        <v>128</v>
      </c>
      <c r="C141" s="329"/>
      <c r="D141" s="329"/>
      <c r="E141" s="313"/>
      <c r="F141" s="359"/>
      <c r="G141" s="314"/>
      <c r="H141" s="311"/>
      <c r="I141" s="311"/>
      <c r="J141" s="311"/>
      <c r="K141" s="311"/>
    </row>
    <row r="142" spans="1:11">
      <c r="A142" s="363"/>
      <c r="B142" s="329"/>
      <c r="C142" s="329"/>
      <c r="D142" s="329"/>
      <c r="E142" s="313"/>
      <c r="F142" s="359"/>
      <c r="G142" s="314"/>
      <c r="H142" s="311"/>
      <c r="I142" s="311"/>
      <c r="J142" s="311"/>
      <c r="K142" s="311"/>
    </row>
    <row r="143" spans="1:11">
      <c r="A143" s="363">
        <v>51</v>
      </c>
      <c r="B143" s="329" t="s">
        <v>129</v>
      </c>
      <c r="C143" s="329">
        <v>1</v>
      </c>
      <c r="D143" s="329" t="s">
        <v>84</v>
      </c>
      <c r="E143" s="313"/>
      <c r="F143" s="359"/>
      <c r="G143" s="314"/>
      <c r="H143" s="162">
        <v>0</v>
      </c>
      <c r="I143" s="162">
        <v>0</v>
      </c>
      <c r="J143" s="311">
        <f t="shared" si="2"/>
        <v>0</v>
      </c>
      <c r="K143" s="311">
        <f t="shared" si="3"/>
        <v>0</v>
      </c>
    </row>
    <row r="144" spans="1:11">
      <c r="A144" s="363"/>
      <c r="B144" s="329"/>
      <c r="C144" s="329"/>
      <c r="D144" s="329"/>
      <c r="E144" s="313"/>
      <c r="F144" s="359"/>
      <c r="G144" s="314"/>
      <c r="H144" s="311"/>
      <c r="I144" s="311"/>
      <c r="J144" s="311"/>
      <c r="K144" s="311"/>
    </row>
    <row r="145" spans="1:11" ht="46.8">
      <c r="A145" s="363">
        <v>52</v>
      </c>
      <c r="B145" s="364" t="s">
        <v>130</v>
      </c>
      <c r="C145" s="329">
        <v>1</v>
      </c>
      <c r="D145" s="329" t="s">
        <v>84</v>
      </c>
      <c r="E145" s="313"/>
      <c r="F145" s="359"/>
      <c r="G145" s="314"/>
      <c r="H145" s="162">
        <v>0</v>
      </c>
      <c r="I145" s="162">
        <v>0</v>
      </c>
      <c r="J145" s="311">
        <f t="shared" si="2"/>
        <v>0</v>
      </c>
      <c r="K145" s="311">
        <f t="shared" si="3"/>
        <v>0</v>
      </c>
    </row>
    <row r="146" spans="1:11">
      <c r="A146" s="363"/>
      <c r="B146" s="329"/>
      <c r="C146" s="329"/>
      <c r="D146" s="329"/>
      <c r="E146" s="313"/>
      <c r="F146" s="359"/>
      <c r="G146" s="314"/>
      <c r="H146" s="311"/>
      <c r="I146" s="311"/>
      <c r="J146" s="311"/>
      <c r="K146" s="311"/>
    </row>
    <row r="147" spans="1:11" ht="93.6">
      <c r="A147" s="363">
        <v>53</v>
      </c>
      <c r="B147" s="329" t="s">
        <v>131</v>
      </c>
      <c r="C147" s="329">
        <v>1</v>
      </c>
      <c r="D147" s="329" t="s">
        <v>84</v>
      </c>
      <c r="E147" s="313"/>
      <c r="F147" s="359"/>
      <c r="G147" s="314"/>
      <c r="H147" s="162">
        <v>0</v>
      </c>
      <c r="I147" s="162">
        <v>0</v>
      </c>
      <c r="J147" s="311">
        <f t="shared" si="2"/>
        <v>0</v>
      </c>
      <c r="K147" s="311">
        <f t="shared" si="3"/>
        <v>0</v>
      </c>
    </row>
    <row r="148" spans="1:11">
      <c r="A148" s="363"/>
      <c r="B148" s="329"/>
      <c r="C148" s="329"/>
      <c r="D148" s="329"/>
      <c r="E148" s="313"/>
      <c r="F148" s="359"/>
      <c r="G148" s="314"/>
      <c r="H148" s="311"/>
      <c r="I148" s="311"/>
      <c r="J148" s="311"/>
      <c r="K148" s="311"/>
    </row>
    <row r="149" spans="1:11" ht="78">
      <c r="A149" s="363">
        <v>54</v>
      </c>
      <c r="B149" s="351" t="s">
        <v>585</v>
      </c>
      <c r="C149" s="329">
        <v>1</v>
      </c>
      <c r="D149" s="329" t="s">
        <v>84</v>
      </c>
      <c r="E149" s="313"/>
      <c r="F149" s="359"/>
      <c r="G149" s="314"/>
      <c r="H149" s="162">
        <v>0</v>
      </c>
      <c r="I149" s="162">
        <v>0</v>
      </c>
      <c r="J149" s="311">
        <f>C149*H149</f>
        <v>0</v>
      </c>
      <c r="K149" s="311">
        <f>C149*I149</f>
        <v>0</v>
      </c>
    </row>
    <row r="150" spans="1:11">
      <c r="A150" s="363"/>
      <c r="B150" s="329"/>
      <c r="C150" s="329"/>
      <c r="D150" s="329"/>
      <c r="E150" s="313"/>
      <c r="F150" s="359"/>
      <c r="G150" s="314"/>
      <c r="H150" s="311"/>
      <c r="I150" s="311"/>
      <c r="J150" s="311"/>
      <c r="K150" s="311"/>
    </row>
    <row r="151" spans="1:11" ht="124.8">
      <c r="A151" s="363">
        <v>55</v>
      </c>
      <c r="B151" s="329" t="s">
        <v>132</v>
      </c>
      <c r="C151" s="329">
        <v>1</v>
      </c>
      <c r="D151" s="329" t="s">
        <v>84</v>
      </c>
      <c r="E151" s="313"/>
      <c r="F151" s="359"/>
      <c r="G151" s="314"/>
      <c r="H151" s="162">
        <v>0</v>
      </c>
      <c r="I151" s="162">
        <v>0</v>
      </c>
      <c r="J151" s="311">
        <f>C151*H151</f>
        <v>0</v>
      </c>
      <c r="K151" s="311">
        <f>C151*I151</f>
        <v>0</v>
      </c>
    </row>
    <row r="152" spans="1:11">
      <c r="A152" s="363"/>
      <c r="B152" s="329"/>
      <c r="C152" s="329"/>
      <c r="D152" s="329"/>
      <c r="E152" s="313"/>
      <c r="F152" s="359"/>
      <c r="G152" s="314"/>
      <c r="H152" s="326"/>
      <c r="I152" s="326"/>
      <c r="J152" s="311"/>
      <c r="K152" s="326"/>
    </row>
    <row r="153" spans="1:11" ht="31.2">
      <c r="A153" s="363">
        <v>56</v>
      </c>
      <c r="B153" s="329" t="s">
        <v>133</v>
      </c>
      <c r="C153" s="312">
        <v>24</v>
      </c>
      <c r="D153" s="312" t="s">
        <v>25</v>
      </c>
      <c r="E153" s="313"/>
      <c r="F153" s="359"/>
      <c r="G153" s="314"/>
      <c r="H153" s="162">
        <v>0</v>
      </c>
      <c r="I153" s="162">
        <v>0</v>
      </c>
      <c r="J153" s="311">
        <f t="shared" ref="J153:J202" si="4">C153*H153</f>
        <v>0</v>
      </c>
      <c r="K153" s="311">
        <f t="shared" ref="K153:K202" si="5">C153*I153</f>
        <v>0</v>
      </c>
    </row>
    <row r="154" spans="1:11">
      <c r="A154" s="363"/>
      <c r="B154" s="329"/>
      <c r="E154" s="313"/>
      <c r="F154" s="359"/>
      <c r="G154" s="314"/>
      <c r="H154" s="311"/>
      <c r="I154" s="311"/>
      <c r="J154" s="311"/>
      <c r="K154" s="311"/>
    </row>
    <row r="155" spans="1:11" ht="31.2">
      <c r="A155" s="363">
        <v>57</v>
      </c>
      <c r="B155" s="329" t="s">
        <v>134</v>
      </c>
      <c r="C155" s="312">
        <v>3</v>
      </c>
      <c r="D155" s="312" t="s">
        <v>25</v>
      </c>
      <c r="E155" s="313"/>
      <c r="F155" s="359"/>
      <c r="G155" s="314"/>
      <c r="H155" s="162">
        <v>0</v>
      </c>
      <c r="I155" s="162">
        <v>0</v>
      </c>
      <c r="J155" s="311">
        <f t="shared" si="4"/>
        <v>0</v>
      </c>
      <c r="K155" s="311">
        <f t="shared" si="5"/>
        <v>0</v>
      </c>
    </row>
    <row r="156" spans="1:11">
      <c r="A156" s="363"/>
      <c r="B156" s="329"/>
      <c r="E156" s="313"/>
      <c r="F156" s="359"/>
      <c r="G156" s="314"/>
      <c r="H156" s="311"/>
      <c r="I156" s="311"/>
      <c r="J156" s="311"/>
      <c r="K156" s="311"/>
    </row>
    <row r="157" spans="1:11">
      <c r="B157" s="330" t="s">
        <v>135</v>
      </c>
      <c r="E157" s="313"/>
      <c r="F157" s="359"/>
      <c r="G157" s="314"/>
      <c r="H157" s="311"/>
      <c r="I157" s="311"/>
      <c r="J157" s="360">
        <f>SUM(J143:J155)</f>
        <v>0</v>
      </c>
      <c r="K157" s="360">
        <f>SUM(K143:K155)</f>
        <v>0</v>
      </c>
    </row>
    <row r="158" spans="1:11">
      <c r="E158" s="313"/>
      <c r="F158" s="359"/>
      <c r="G158" s="314"/>
      <c r="H158" s="311"/>
      <c r="I158" s="311"/>
      <c r="J158" s="311"/>
      <c r="K158" s="311"/>
    </row>
    <row r="159" spans="1:11">
      <c r="B159" s="330" t="s">
        <v>136</v>
      </c>
      <c r="C159" s="329"/>
      <c r="D159" s="329"/>
      <c r="E159" s="313"/>
      <c r="F159" s="359"/>
      <c r="G159" s="314"/>
      <c r="H159" s="311"/>
      <c r="I159" s="311"/>
      <c r="J159" s="311"/>
      <c r="K159" s="311"/>
    </row>
    <row r="160" spans="1:11">
      <c r="B160" s="335"/>
      <c r="C160" s="329"/>
      <c r="D160" s="329"/>
      <c r="E160" s="313"/>
      <c r="F160" s="359"/>
      <c r="G160" s="314"/>
      <c r="H160" s="311"/>
      <c r="I160" s="311"/>
      <c r="J160" s="311"/>
      <c r="K160" s="311"/>
    </row>
    <row r="161" spans="1:11" ht="109.2">
      <c r="A161" s="312">
        <v>58</v>
      </c>
      <c r="B161" s="329" t="s">
        <v>137</v>
      </c>
      <c r="C161" s="329">
        <v>1</v>
      </c>
      <c r="D161" s="329" t="s">
        <v>84</v>
      </c>
      <c r="E161" s="313"/>
      <c r="F161" s="359"/>
      <c r="G161" s="314"/>
      <c r="H161" s="162">
        <v>0</v>
      </c>
      <c r="I161" s="162">
        <v>0</v>
      </c>
      <c r="J161" s="311">
        <f t="shared" si="4"/>
        <v>0</v>
      </c>
      <c r="K161" s="311">
        <f t="shared" si="5"/>
        <v>0</v>
      </c>
    </row>
    <row r="162" spans="1:11">
      <c r="B162" s="329"/>
      <c r="C162" s="329"/>
      <c r="D162" s="329"/>
      <c r="E162" s="313"/>
      <c r="F162" s="359"/>
      <c r="G162" s="314"/>
      <c r="H162" s="311"/>
      <c r="I162" s="311"/>
      <c r="J162" s="311"/>
      <c r="K162" s="311"/>
    </row>
    <row r="163" spans="1:11" ht="69" customHeight="1">
      <c r="A163" s="312">
        <v>59</v>
      </c>
      <c r="B163" s="329" t="s">
        <v>586</v>
      </c>
      <c r="C163" s="329">
        <v>1</v>
      </c>
      <c r="D163" s="329" t="s">
        <v>84</v>
      </c>
      <c r="E163" s="313"/>
      <c r="F163" s="359"/>
      <c r="G163" s="314"/>
      <c r="H163" s="162">
        <v>0</v>
      </c>
      <c r="I163" s="162">
        <v>0</v>
      </c>
      <c r="J163" s="311">
        <f t="shared" si="4"/>
        <v>0</v>
      </c>
      <c r="K163" s="311">
        <f t="shared" si="5"/>
        <v>0</v>
      </c>
    </row>
    <row r="164" spans="1:11">
      <c r="B164" s="335"/>
      <c r="C164" s="329"/>
      <c r="D164" s="329"/>
      <c r="E164" s="313"/>
      <c r="F164" s="359"/>
      <c r="G164" s="314"/>
      <c r="H164" s="311"/>
      <c r="I164" s="311"/>
      <c r="J164" s="311"/>
      <c r="K164" s="311"/>
    </row>
    <row r="165" spans="1:11" ht="78">
      <c r="A165" s="312">
        <v>60</v>
      </c>
      <c r="B165" s="324" t="s">
        <v>138</v>
      </c>
      <c r="C165" s="329">
        <v>1</v>
      </c>
      <c r="D165" s="329" t="s">
        <v>84</v>
      </c>
      <c r="E165" s="313"/>
      <c r="F165" s="313"/>
      <c r="G165" s="314"/>
      <c r="H165" s="162">
        <v>0</v>
      </c>
      <c r="I165" s="162">
        <v>0</v>
      </c>
      <c r="J165" s="311">
        <f t="shared" si="4"/>
        <v>0</v>
      </c>
      <c r="K165" s="311">
        <f t="shared" si="5"/>
        <v>0</v>
      </c>
    </row>
    <row r="166" spans="1:11">
      <c r="B166" s="324"/>
      <c r="C166" s="329"/>
      <c r="D166" s="329"/>
      <c r="E166" s="313"/>
      <c r="F166" s="313"/>
      <c r="G166" s="314"/>
      <c r="H166" s="311"/>
      <c r="I166" s="311"/>
      <c r="J166" s="311"/>
      <c r="K166" s="311"/>
    </row>
    <row r="167" spans="1:11" ht="78">
      <c r="A167" s="312">
        <v>61</v>
      </c>
      <c r="B167" s="324" t="s">
        <v>139</v>
      </c>
      <c r="C167" s="329">
        <v>1</v>
      </c>
      <c r="D167" s="329" t="s">
        <v>84</v>
      </c>
      <c r="E167" s="313"/>
      <c r="F167" s="313"/>
      <c r="G167" s="314"/>
      <c r="H167" s="162">
        <v>0</v>
      </c>
      <c r="I167" s="162">
        <v>0</v>
      </c>
      <c r="J167" s="311">
        <f t="shared" si="4"/>
        <v>0</v>
      </c>
      <c r="K167" s="311">
        <f t="shared" si="5"/>
        <v>0</v>
      </c>
    </row>
    <row r="168" spans="1:11">
      <c r="B168" s="324"/>
      <c r="C168" s="329"/>
      <c r="D168" s="329"/>
      <c r="E168" s="313"/>
      <c r="F168" s="313"/>
      <c r="G168" s="314"/>
      <c r="H168" s="311"/>
      <c r="I168" s="311"/>
      <c r="J168" s="311"/>
      <c r="K168" s="311"/>
    </row>
    <row r="169" spans="1:11" ht="93.6">
      <c r="A169" s="312">
        <v>62</v>
      </c>
      <c r="B169" s="365" t="s">
        <v>587</v>
      </c>
      <c r="C169" s="329">
        <v>1</v>
      </c>
      <c r="D169" s="329" t="s">
        <v>84</v>
      </c>
      <c r="E169" s="313"/>
      <c r="F169" s="313"/>
      <c r="G169" s="314"/>
      <c r="H169" s="162">
        <v>0</v>
      </c>
      <c r="I169" s="162">
        <v>0</v>
      </c>
      <c r="J169" s="311">
        <f t="shared" si="4"/>
        <v>0</v>
      </c>
      <c r="K169" s="311">
        <f t="shared" si="5"/>
        <v>0</v>
      </c>
    </row>
    <row r="170" spans="1:11">
      <c r="B170" s="324"/>
      <c r="C170" s="329"/>
      <c r="D170" s="329"/>
      <c r="E170" s="313"/>
      <c r="F170" s="313"/>
      <c r="G170" s="314"/>
      <c r="H170" s="311"/>
      <c r="I170" s="311"/>
      <c r="J170" s="311"/>
      <c r="K170" s="311"/>
    </row>
    <row r="171" spans="1:11" ht="46.8">
      <c r="A171" s="312">
        <v>63</v>
      </c>
      <c r="B171" s="324" t="s">
        <v>140</v>
      </c>
      <c r="C171" s="329">
        <v>1</v>
      </c>
      <c r="D171" s="329" t="s">
        <v>84</v>
      </c>
      <c r="E171" s="313"/>
      <c r="F171" s="313"/>
      <c r="G171" s="314"/>
      <c r="H171" s="162">
        <v>0</v>
      </c>
      <c r="I171" s="162">
        <v>0</v>
      </c>
      <c r="J171" s="311">
        <f t="shared" si="4"/>
        <v>0</v>
      </c>
      <c r="K171" s="311">
        <f t="shared" si="5"/>
        <v>0</v>
      </c>
    </row>
    <row r="172" spans="1:11">
      <c r="B172" s="324"/>
      <c r="C172" s="329"/>
      <c r="D172" s="329"/>
      <c r="E172" s="313"/>
      <c r="F172" s="313"/>
      <c r="G172" s="314"/>
      <c r="H172" s="311"/>
      <c r="I172" s="311"/>
      <c r="J172" s="311"/>
      <c r="K172" s="311"/>
    </row>
    <row r="173" spans="1:11" ht="93.6">
      <c r="A173" s="312">
        <v>64</v>
      </c>
      <c r="B173" s="324" t="s">
        <v>141</v>
      </c>
      <c r="C173" s="329">
        <v>1</v>
      </c>
      <c r="D173" s="329" t="s">
        <v>84</v>
      </c>
      <c r="E173" s="313"/>
      <c r="F173" s="313"/>
      <c r="G173" s="314"/>
      <c r="H173" s="162">
        <v>0</v>
      </c>
      <c r="I173" s="162">
        <v>0</v>
      </c>
      <c r="J173" s="311">
        <f t="shared" si="4"/>
        <v>0</v>
      </c>
      <c r="K173" s="311">
        <f t="shared" si="5"/>
        <v>0</v>
      </c>
    </row>
    <row r="174" spans="1:11">
      <c r="B174" s="324"/>
      <c r="C174" s="329"/>
      <c r="D174" s="329"/>
      <c r="E174" s="313"/>
      <c r="F174" s="313"/>
      <c r="G174" s="314"/>
      <c r="H174" s="311"/>
      <c r="I174" s="311"/>
      <c r="J174" s="311"/>
      <c r="K174" s="311"/>
    </row>
    <row r="175" spans="1:11">
      <c r="A175" s="312">
        <v>65</v>
      </c>
      <c r="B175" s="324" t="s">
        <v>142</v>
      </c>
      <c r="C175" s="329">
        <v>7</v>
      </c>
      <c r="D175" s="329" t="s">
        <v>84</v>
      </c>
      <c r="E175" s="313"/>
      <c r="F175" s="313"/>
      <c r="G175" s="314"/>
      <c r="H175" s="358">
        <v>0</v>
      </c>
      <c r="I175" s="162">
        <v>0</v>
      </c>
      <c r="J175" s="358">
        <f t="shared" si="4"/>
        <v>0</v>
      </c>
      <c r="K175" s="311">
        <f t="shared" si="5"/>
        <v>0</v>
      </c>
    </row>
    <row r="176" spans="1:11">
      <c r="B176" s="324"/>
      <c r="C176" s="329"/>
      <c r="D176" s="329"/>
      <c r="E176" s="313"/>
      <c r="F176" s="313"/>
      <c r="G176" s="314"/>
      <c r="H176" s="311"/>
      <c r="I176" s="311"/>
      <c r="J176" s="311"/>
      <c r="K176" s="311"/>
    </row>
    <row r="177" spans="1:11">
      <c r="B177" s="366" t="s">
        <v>143</v>
      </c>
      <c r="C177" s="329"/>
      <c r="D177" s="329"/>
      <c r="E177" s="313"/>
      <c r="F177" s="313"/>
      <c r="G177" s="314"/>
      <c r="H177" s="311"/>
      <c r="I177" s="311"/>
      <c r="J177" s="360">
        <f>SUM(J160:J175)</f>
        <v>0</v>
      </c>
      <c r="K177" s="360">
        <f>SUM(K160:K175)</f>
        <v>0</v>
      </c>
    </row>
    <row r="178" spans="1:11">
      <c r="B178" s="324"/>
      <c r="C178" s="329"/>
      <c r="D178" s="329"/>
      <c r="E178" s="313"/>
      <c r="F178" s="313"/>
      <c r="G178" s="314"/>
      <c r="H178" s="311"/>
      <c r="I178" s="311"/>
      <c r="J178" s="311"/>
      <c r="K178" s="311"/>
    </row>
    <row r="179" spans="1:11">
      <c r="B179" s="366" t="s">
        <v>144</v>
      </c>
      <c r="C179" s="329"/>
      <c r="D179" s="329"/>
      <c r="E179" s="313"/>
      <c r="F179" s="313"/>
      <c r="G179" s="314"/>
      <c r="H179" s="311"/>
      <c r="I179" s="311"/>
      <c r="J179" s="311"/>
      <c r="K179" s="311"/>
    </row>
    <row r="180" spans="1:11">
      <c r="B180" s="324"/>
      <c r="C180" s="329"/>
      <c r="D180" s="329"/>
      <c r="E180" s="313"/>
      <c r="F180" s="313"/>
      <c r="G180" s="314"/>
      <c r="H180" s="311"/>
      <c r="I180" s="311"/>
      <c r="J180" s="311"/>
      <c r="K180" s="311"/>
    </row>
    <row r="181" spans="1:11" ht="31.2">
      <c r="A181" s="312">
        <v>66</v>
      </c>
      <c r="B181" s="329" t="s">
        <v>145</v>
      </c>
      <c r="C181" s="329">
        <v>8</v>
      </c>
      <c r="D181" s="329" t="s">
        <v>25</v>
      </c>
      <c r="E181" s="313"/>
      <c r="F181" s="313"/>
      <c r="G181" s="314"/>
      <c r="H181" s="162">
        <v>0</v>
      </c>
      <c r="I181" s="162">
        <v>0</v>
      </c>
      <c r="J181" s="311">
        <f t="shared" si="4"/>
        <v>0</v>
      </c>
      <c r="K181" s="311">
        <f t="shared" si="5"/>
        <v>0</v>
      </c>
    </row>
    <row r="182" spans="1:11">
      <c r="B182" s="329"/>
      <c r="C182" s="329"/>
      <c r="D182" s="329"/>
      <c r="E182" s="313"/>
      <c r="F182" s="313"/>
      <c r="G182" s="314"/>
      <c r="H182" s="311"/>
      <c r="I182" s="311"/>
      <c r="J182" s="311"/>
      <c r="K182" s="311"/>
    </row>
    <row r="183" spans="1:11" ht="31.2">
      <c r="A183" s="312">
        <v>67</v>
      </c>
      <c r="B183" s="329" t="s">
        <v>146</v>
      </c>
      <c r="C183" s="329">
        <v>12</v>
      </c>
      <c r="D183" s="329" t="s">
        <v>25</v>
      </c>
      <c r="E183" s="313"/>
      <c r="F183" s="313"/>
      <c r="G183" s="314"/>
      <c r="H183" s="162">
        <v>0</v>
      </c>
      <c r="I183" s="162">
        <v>0</v>
      </c>
      <c r="J183" s="311">
        <f t="shared" si="4"/>
        <v>0</v>
      </c>
      <c r="K183" s="311">
        <f t="shared" si="5"/>
        <v>0</v>
      </c>
    </row>
    <row r="184" spans="1:11">
      <c r="B184" s="329"/>
      <c r="C184" s="329"/>
      <c r="D184" s="329"/>
      <c r="E184" s="313"/>
      <c r="F184" s="313"/>
      <c r="G184" s="314"/>
      <c r="H184" s="311"/>
      <c r="I184" s="311"/>
      <c r="J184" s="311"/>
      <c r="K184" s="311"/>
    </row>
    <row r="185" spans="1:11" ht="31.2">
      <c r="A185" s="312">
        <v>68</v>
      </c>
      <c r="B185" s="329" t="s">
        <v>147</v>
      </c>
      <c r="C185" s="329">
        <v>24</v>
      </c>
      <c r="D185" s="329" t="s">
        <v>25</v>
      </c>
      <c r="E185" s="313"/>
      <c r="F185" s="313"/>
      <c r="G185" s="314"/>
      <c r="H185" s="162">
        <v>0</v>
      </c>
      <c r="I185" s="162">
        <v>0</v>
      </c>
      <c r="J185" s="311">
        <f t="shared" si="4"/>
        <v>0</v>
      </c>
      <c r="K185" s="311">
        <f t="shared" si="5"/>
        <v>0</v>
      </c>
    </row>
    <row r="186" spans="1:11">
      <c r="B186" s="329"/>
      <c r="C186" s="329"/>
      <c r="D186" s="329"/>
      <c r="E186" s="313"/>
      <c r="F186" s="313"/>
      <c r="G186" s="314"/>
      <c r="H186" s="311"/>
      <c r="I186" s="311"/>
      <c r="J186" s="311"/>
      <c r="K186" s="311"/>
    </row>
    <row r="187" spans="1:11" ht="31.2">
      <c r="A187" s="312">
        <v>69</v>
      </c>
      <c r="B187" s="329" t="s">
        <v>148</v>
      </c>
      <c r="C187" s="329">
        <v>18</v>
      </c>
      <c r="D187" s="329" t="s">
        <v>25</v>
      </c>
      <c r="E187" s="313"/>
      <c r="F187" s="313"/>
      <c r="G187" s="314"/>
      <c r="H187" s="162">
        <v>0</v>
      </c>
      <c r="I187" s="162">
        <v>0</v>
      </c>
      <c r="J187" s="311">
        <f t="shared" si="4"/>
        <v>0</v>
      </c>
      <c r="K187" s="311">
        <f t="shared" si="5"/>
        <v>0</v>
      </c>
    </row>
    <row r="188" spans="1:11">
      <c r="B188" s="329"/>
      <c r="C188" s="329"/>
      <c r="D188" s="329"/>
      <c r="E188" s="313"/>
      <c r="F188" s="313"/>
      <c r="G188" s="314"/>
      <c r="H188" s="311"/>
      <c r="I188" s="311"/>
      <c r="J188" s="311"/>
      <c r="K188" s="311"/>
    </row>
    <row r="189" spans="1:11" ht="31.2">
      <c r="A189" s="312">
        <v>70</v>
      </c>
      <c r="B189" s="329" t="s">
        <v>149</v>
      </c>
      <c r="C189" s="339">
        <v>10</v>
      </c>
      <c r="D189" s="339" t="s">
        <v>25</v>
      </c>
      <c r="E189" s="337"/>
      <c r="F189" s="337"/>
      <c r="G189" s="338"/>
      <c r="H189" s="162">
        <v>0</v>
      </c>
      <c r="I189" s="162">
        <v>0</v>
      </c>
      <c r="J189" s="311">
        <f t="shared" si="4"/>
        <v>0</v>
      </c>
      <c r="K189" s="311">
        <f t="shared" si="5"/>
        <v>0</v>
      </c>
    </row>
    <row r="190" spans="1:11">
      <c r="B190" s="329"/>
      <c r="C190" s="339"/>
      <c r="D190" s="339"/>
      <c r="E190" s="337"/>
      <c r="F190" s="337"/>
      <c r="G190" s="338"/>
      <c r="H190" s="311"/>
      <c r="I190" s="311"/>
      <c r="J190" s="311"/>
      <c r="K190" s="311"/>
    </row>
    <row r="191" spans="1:11">
      <c r="A191" s="312">
        <v>71</v>
      </c>
      <c r="B191" s="329" t="s">
        <v>150</v>
      </c>
      <c r="C191" s="339">
        <v>20</v>
      </c>
      <c r="D191" s="329" t="s">
        <v>151</v>
      </c>
      <c r="E191" s="313"/>
      <c r="F191" s="359"/>
      <c r="G191" s="314"/>
      <c r="H191" s="358">
        <v>0</v>
      </c>
      <c r="I191" s="162">
        <v>0</v>
      </c>
      <c r="J191" s="358">
        <f t="shared" si="4"/>
        <v>0</v>
      </c>
      <c r="K191" s="311">
        <f t="shared" si="5"/>
        <v>0</v>
      </c>
    </row>
    <row r="192" spans="1:11">
      <c r="B192" s="329"/>
      <c r="C192" s="339"/>
      <c r="D192" s="329"/>
      <c r="E192" s="313"/>
      <c r="F192" s="359"/>
      <c r="G192" s="314"/>
      <c r="H192" s="311"/>
      <c r="I192" s="311"/>
      <c r="J192" s="311"/>
      <c r="K192" s="311"/>
    </row>
    <row r="193" spans="1:11">
      <c r="B193" s="330" t="s">
        <v>152</v>
      </c>
      <c r="C193" s="367"/>
      <c r="D193" s="354"/>
      <c r="E193" s="313"/>
      <c r="F193" s="359"/>
      <c r="G193" s="314"/>
      <c r="H193" s="311"/>
      <c r="I193" s="311"/>
      <c r="J193" s="360">
        <f>SUM(J178:J192)</f>
        <v>0</v>
      </c>
      <c r="K193" s="360">
        <f>SUM(K178:K192)</f>
        <v>0</v>
      </c>
    </row>
    <row r="194" spans="1:11">
      <c r="A194" s="367"/>
      <c r="C194" s="367"/>
      <c r="D194" s="354"/>
      <c r="E194" s="313"/>
      <c r="F194" s="359"/>
      <c r="G194" s="314"/>
      <c r="H194" s="311"/>
      <c r="I194" s="311"/>
      <c r="J194" s="311"/>
      <c r="K194" s="311"/>
    </row>
    <row r="195" spans="1:11">
      <c r="B195" s="330" t="s">
        <v>153</v>
      </c>
      <c r="C195" s="339"/>
      <c r="D195" s="329"/>
      <c r="E195" s="313"/>
      <c r="F195" s="359"/>
      <c r="G195" s="314"/>
      <c r="H195" s="311"/>
      <c r="I195" s="311"/>
      <c r="J195" s="311"/>
      <c r="K195" s="311"/>
    </row>
    <row r="196" spans="1:11">
      <c r="B196" s="335"/>
      <c r="C196" s="339"/>
      <c r="D196" s="329"/>
      <c r="E196" s="313"/>
      <c r="F196" s="359"/>
      <c r="G196" s="314"/>
      <c r="H196" s="311"/>
      <c r="I196" s="311"/>
      <c r="J196" s="311"/>
      <c r="K196" s="311"/>
    </row>
    <row r="197" spans="1:11" ht="46.8">
      <c r="A197" s="312">
        <v>72</v>
      </c>
      <c r="B197" s="368" t="s">
        <v>560</v>
      </c>
      <c r="C197" s="353">
        <v>2</v>
      </c>
      <c r="D197" s="369" t="s">
        <v>154</v>
      </c>
      <c r="E197" s="337"/>
      <c r="F197" s="326"/>
      <c r="G197" s="338"/>
      <c r="H197" s="162">
        <v>0</v>
      </c>
      <c r="I197" s="162">
        <v>0</v>
      </c>
      <c r="J197" s="311">
        <f t="shared" si="4"/>
        <v>0</v>
      </c>
      <c r="K197" s="311">
        <f t="shared" si="5"/>
        <v>0</v>
      </c>
    </row>
    <row r="198" spans="1:11">
      <c r="B198" s="370"/>
      <c r="C198" s="371"/>
      <c r="D198" s="329"/>
      <c r="E198" s="337"/>
      <c r="F198" s="326"/>
      <c r="G198" s="338"/>
      <c r="H198" s="311"/>
      <c r="I198" s="311"/>
      <c r="J198" s="311"/>
      <c r="K198" s="311"/>
    </row>
    <row r="199" spans="1:11" ht="31.2">
      <c r="A199" s="312">
        <v>73</v>
      </c>
      <c r="B199" s="355" t="s">
        <v>561</v>
      </c>
      <c r="C199" s="372">
        <v>4</v>
      </c>
      <c r="D199" s="354" t="s">
        <v>154</v>
      </c>
      <c r="E199" s="337"/>
      <c r="F199" s="326"/>
      <c r="G199" s="338"/>
      <c r="H199" s="162">
        <v>0</v>
      </c>
      <c r="I199" s="162">
        <v>0</v>
      </c>
      <c r="J199" s="311">
        <f t="shared" si="4"/>
        <v>0</v>
      </c>
      <c r="K199" s="311">
        <f t="shared" si="5"/>
        <v>0</v>
      </c>
    </row>
    <row r="200" spans="1:11">
      <c r="B200" s="370"/>
      <c r="C200" s="373"/>
      <c r="D200" s="329"/>
      <c r="E200" s="313"/>
      <c r="F200" s="359"/>
      <c r="G200" s="314"/>
      <c r="H200" s="311"/>
      <c r="I200" s="311"/>
      <c r="J200" s="311"/>
      <c r="K200" s="311"/>
    </row>
    <row r="201" spans="1:11">
      <c r="B201" s="370"/>
      <c r="C201" s="354"/>
      <c r="D201" s="374"/>
      <c r="E201" s="313"/>
      <c r="F201" s="359"/>
      <c r="G201" s="314"/>
      <c r="H201" s="311"/>
      <c r="I201" s="311"/>
      <c r="J201" s="311"/>
      <c r="K201" s="311"/>
    </row>
    <row r="202" spans="1:11" ht="114" customHeight="1">
      <c r="A202" s="312">
        <v>78</v>
      </c>
      <c r="B202" s="312" t="s">
        <v>591</v>
      </c>
      <c r="C202" s="324">
        <v>1</v>
      </c>
      <c r="D202" s="375" t="s">
        <v>84</v>
      </c>
      <c r="E202" s="376"/>
      <c r="F202" s="376"/>
      <c r="G202" s="377"/>
      <c r="H202" s="162">
        <v>0</v>
      </c>
      <c r="I202" s="162">
        <v>0</v>
      </c>
      <c r="J202" s="339">
        <f t="shared" si="4"/>
        <v>0</v>
      </c>
      <c r="K202" s="339">
        <f t="shared" si="5"/>
        <v>0</v>
      </c>
    </row>
    <row r="203" spans="1:11">
      <c r="B203" s="352"/>
      <c r="C203" s="324"/>
      <c r="D203" s="375"/>
      <c r="E203" s="376"/>
      <c r="F203" s="376"/>
      <c r="G203" s="377"/>
      <c r="H203" s="311"/>
      <c r="I203" s="311"/>
      <c r="J203" s="339"/>
      <c r="K203" s="339"/>
    </row>
    <row r="204" spans="1:11">
      <c r="A204" s="367"/>
      <c r="B204" s="330" t="s">
        <v>155</v>
      </c>
      <c r="C204" s="354"/>
      <c r="D204" s="374"/>
      <c r="E204" s="313"/>
      <c r="F204" s="359"/>
      <c r="G204" s="314"/>
      <c r="H204" s="311"/>
      <c r="I204" s="311"/>
      <c r="J204" s="350">
        <f>SUM(J197:J202)</f>
        <v>0</v>
      </c>
      <c r="K204" s="350">
        <f>SUM(K197:K202)</f>
        <v>0</v>
      </c>
    </row>
    <row r="205" spans="1:11">
      <c r="A205" s="329"/>
      <c r="B205" s="335"/>
      <c r="E205" s="313"/>
      <c r="F205" s="359"/>
      <c r="G205" s="314"/>
      <c r="H205" s="311"/>
      <c r="I205" s="311"/>
      <c r="J205" s="311"/>
      <c r="K205" s="311"/>
    </row>
    <row r="206" spans="1:11">
      <c r="A206" s="329"/>
      <c r="B206" s="330" t="s">
        <v>156</v>
      </c>
      <c r="C206" s="378"/>
      <c r="E206" s="313"/>
      <c r="F206" s="359"/>
      <c r="G206" s="314"/>
      <c r="H206" s="311"/>
      <c r="I206" s="311"/>
      <c r="J206" s="311"/>
      <c r="K206" s="311"/>
    </row>
    <row r="207" spans="1:11">
      <c r="A207" s="329"/>
      <c r="B207" s="329" t="s">
        <v>157</v>
      </c>
      <c r="C207" s="378"/>
      <c r="E207" s="313"/>
      <c r="F207" s="359"/>
      <c r="G207" s="314"/>
      <c r="H207" s="311"/>
      <c r="I207" s="311"/>
      <c r="J207" s="311"/>
      <c r="K207" s="311"/>
    </row>
    <row r="208" spans="1:11">
      <c r="A208" s="329"/>
      <c r="B208" s="329" t="s">
        <v>158</v>
      </c>
      <c r="C208" s="378"/>
      <c r="D208" s="329"/>
      <c r="E208" s="359"/>
      <c r="F208" s="359"/>
      <c r="G208" s="314"/>
      <c r="H208" s="311"/>
      <c r="I208" s="311"/>
      <c r="J208" s="311"/>
      <c r="K208" s="311"/>
    </row>
    <row r="209" spans="1:11">
      <c r="A209" s="329"/>
      <c r="B209" s="329" t="s">
        <v>159</v>
      </c>
      <c r="C209" s="378"/>
      <c r="D209" s="329"/>
      <c r="E209" s="359"/>
      <c r="F209" s="359"/>
      <c r="G209" s="314"/>
      <c r="H209" s="311"/>
      <c r="I209" s="311"/>
      <c r="J209" s="311"/>
      <c r="K209" s="311"/>
    </row>
    <row r="210" spans="1:11">
      <c r="A210" s="329"/>
      <c r="B210" s="329"/>
      <c r="C210" s="378"/>
      <c r="D210" s="329"/>
      <c r="E210" s="359"/>
      <c r="F210" s="359"/>
      <c r="G210" s="314"/>
      <c r="H210" s="311"/>
      <c r="I210" s="311"/>
      <c r="J210" s="311"/>
      <c r="K210" s="311"/>
    </row>
    <row r="211" spans="1:11" ht="31.2">
      <c r="A211" s="312">
        <v>79</v>
      </c>
      <c r="B211" s="312" t="s">
        <v>160</v>
      </c>
      <c r="C211" s="378">
        <v>17</v>
      </c>
      <c r="D211" s="329" t="s">
        <v>25</v>
      </c>
      <c r="E211" s="359"/>
      <c r="F211" s="359"/>
      <c r="G211" s="314"/>
      <c r="H211" s="162">
        <v>0</v>
      </c>
      <c r="I211" s="162">
        <v>0</v>
      </c>
      <c r="J211" s="311">
        <f t="shared" ref="J211:J276" si="6">C211*H211</f>
        <v>0</v>
      </c>
      <c r="K211" s="311">
        <f t="shared" ref="K211:K276" si="7">C211*I211</f>
        <v>0</v>
      </c>
    </row>
    <row r="212" spans="1:11">
      <c r="C212" s="378"/>
      <c r="D212" s="329"/>
      <c r="E212" s="359"/>
      <c r="F212" s="359"/>
      <c r="G212" s="314"/>
      <c r="H212" s="379"/>
      <c r="I212" s="311"/>
      <c r="J212" s="311"/>
      <c r="K212" s="311"/>
    </row>
    <row r="213" spans="1:11" ht="78">
      <c r="A213" s="312">
        <v>80</v>
      </c>
      <c r="B213" s="312" t="s">
        <v>161</v>
      </c>
      <c r="C213" s="378">
        <v>48</v>
      </c>
      <c r="D213" s="329" t="s">
        <v>25</v>
      </c>
      <c r="E213" s="359"/>
      <c r="F213" s="359"/>
      <c r="G213" s="314"/>
      <c r="H213" s="162">
        <v>0</v>
      </c>
      <c r="I213" s="162">
        <v>0</v>
      </c>
      <c r="J213" s="311">
        <f t="shared" si="6"/>
        <v>0</v>
      </c>
      <c r="K213" s="311">
        <f t="shared" si="7"/>
        <v>0</v>
      </c>
    </row>
    <row r="214" spans="1:11">
      <c r="C214" s="378"/>
      <c r="D214" s="329"/>
      <c r="E214" s="359"/>
      <c r="F214" s="359"/>
      <c r="G214" s="314"/>
      <c r="H214" s="379"/>
      <c r="I214" s="311"/>
      <c r="J214" s="311"/>
      <c r="K214" s="311"/>
    </row>
    <row r="215" spans="1:11" ht="31.2">
      <c r="A215" s="312">
        <v>81</v>
      </c>
      <c r="B215" s="312" t="s">
        <v>162</v>
      </c>
      <c r="C215" s="378">
        <v>2</v>
      </c>
      <c r="D215" s="329" t="s">
        <v>25</v>
      </c>
      <c r="E215" s="359"/>
      <c r="F215" s="359"/>
      <c r="G215" s="314"/>
      <c r="H215" s="162">
        <v>0</v>
      </c>
      <c r="I215" s="162">
        <v>0</v>
      </c>
      <c r="J215" s="311">
        <f t="shared" si="6"/>
        <v>0</v>
      </c>
      <c r="K215" s="311">
        <f t="shared" si="7"/>
        <v>0</v>
      </c>
    </row>
    <row r="216" spans="1:11">
      <c r="C216" s="378"/>
      <c r="D216" s="329"/>
      <c r="E216" s="359"/>
      <c r="F216" s="359"/>
      <c r="G216" s="314"/>
      <c r="H216" s="379"/>
      <c r="I216" s="311"/>
      <c r="J216" s="311"/>
      <c r="K216" s="311"/>
    </row>
    <row r="217" spans="1:11" ht="78">
      <c r="A217" s="312">
        <v>82</v>
      </c>
      <c r="B217" s="312" t="s">
        <v>163</v>
      </c>
      <c r="C217" s="378">
        <v>20</v>
      </c>
      <c r="D217" s="329" t="s">
        <v>25</v>
      </c>
      <c r="E217" s="359"/>
      <c r="F217" s="359"/>
      <c r="G217" s="314"/>
      <c r="H217" s="162">
        <v>0</v>
      </c>
      <c r="I217" s="162">
        <v>0</v>
      </c>
      <c r="J217" s="311">
        <f t="shared" si="6"/>
        <v>0</v>
      </c>
      <c r="K217" s="311">
        <f t="shared" si="7"/>
        <v>0</v>
      </c>
    </row>
    <row r="218" spans="1:11">
      <c r="C218" s="378"/>
      <c r="D218" s="329"/>
      <c r="E218" s="359"/>
      <c r="F218" s="359"/>
      <c r="G218" s="314"/>
      <c r="H218" s="379"/>
      <c r="I218" s="311"/>
      <c r="J218" s="311"/>
      <c r="K218" s="311"/>
    </row>
    <row r="219" spans="1:11" ht="62.4">
      <c r="A219" s="312">
        <v>83</v>
      </c>
      <c r="B219" s="312" t="s">
        <v>164</v>
      </c>
      <c r="C219" s="378">
        <v>1</v>
      </c>
      <c r="D219" s="329" t="s">
        <v>25</v>
      </c>
      <c r="E219" s="359"/>
      <c r="F219" s="359"/>
      <c r="G219" s="314"/>
      <c r="H219" s="162">
        <v>0</v>
      </c>
      <c r="I219" s="162">
        <v>0</v>
      </c>
      <c r="J219" s="311">
        <f t="shared" si="6"/>
        <v>0</v>
      </c>
      <c r="K219" s="311">
        <f t="shared" si="7"/>
        <v>0</v>
      </c>
    </row>
    <row r="220" spans="1:11">
      <c r="C220" s="378"/>
      <c r="D220" s="329"/>
      <c r="E220" s="359"/>
      <c r="F220" s="359"/>
      <c r="G220" s="314"/>
      <c r="H220" s="379"/>
      <c r="I220" s="311"/>
      <c r="J220" s="311"/>
      <c r="K220" s="311"/>
    </row>
    <row r="221" spans="1:11" ht="78">
      <c r="A221" s="312">
        <v>84</v>
      </c>
      <c r="B221" s="312" t="s">
        <v>165</v>
      </c>
      <c r="C221" s="378">
        <v>16</v>
      </c>
      <c r="D221" s="329" t="s">
        <v>25</v>
      </c>
      <c r="E221" s="359"/>
      <c r="F221" s="359"/>
      <c r="G221" s="314"/>
      <c r="H221" s="162">
        <v>0</v>
      </c>
      <c r="I221" s="162">
        <v>0</v>
      </c>
      <c r="J221" s="311">
        <f t="shared" si="6"/>
        <v>0</v>
      </c>
      <c r="K221" s="311">
        <f t="shared" si="7"/>
        <v>0</v>
      </c>
    </row>
    <row r="222" spans="1:11">
      <c r="B222" s="380"/>
      <c r="C222" s="378"/>
      <c r="D222" s="329"/>
      <c r="E222" s="359"/>
      <c r="F222" s="359"/>
      <c r="G222" s="314"/>
      <c r="H222" s="379"/>
      <c r="I222" s="311"/>
      <c r="J222" s="311"/>
      <c r="K222" s="311"/>
    </row>
    <row r="223" spans="1:11" ht="62.4">
      <c r="A223" s="312">
        <v>85</v>
      </c>
      <c r="B223" s="312" t="s">
        <v>166</v>
      </c>
      <c r="C223" s="378">
        <v>15</v>
      </c>
      <c r="D223" s="329" t="s">
        <v>25</v>
      </c>
      <c r="E223" s="359"/>
      <c r="F223" s="359"/>
      <c r="G223" s="314"/>
      <c r="H223" s="162">
        <v>0</v>
      </c>
      <c r="I223" s="162">
        <v>0</v>
      </c>
      <c r="J223" s="311">
        <f t="shared" si="6"/>
        <v>0</v>
      </c>
      <c r="K223" s="311">
        <f t="shared" si="7"/>
        <v>0</v>
      </c>
    </row>
    <row r="224" spans="1:11">
      <c r="C224" s="378"/>
      <c r="D224" s="329"/>
      <c r="E224" s="359"/>
      <c r="F224" s="359"/>
      <c r="G224" s="314"/>
      <c r="H224" s="379"/>
      <c r="I224" s="311"/>
      <c r="J224" s="311"/>
      <c r="K224" s="311"/>
    </row>
    <row r="225" spans="1:11" ht="31.2">
      <c r="A225" s="312">
        <v>86</v>
      </c>
      <c r="B225" s="312" t="s">
        <v>167</v>
      </c>
      <c r="C225" s="378">
        <v>7</v>
      </c>
      <c r="D225" s="329" t="s">
        <v>25</v>
      </c>
      <c r="E225" s="359"/>
      <c r="F225" s="359"/>
      <c r="G225" s="314"/>
      <c r="H225" s="162">
        <v>0</v>
      </c>
      <c r="I225" s="162">
        <v>0</v>
      </c>
      <c r="J225" s="311">
        <f t="shared" si="6"/>
        <v>0</v>
      </c>
      <c r="K225" s="311">
        <f t="shared" si="7"/>
        <v>0</v>
      </c>
    </row>
    <row r="226" spans="1:11">
      <c r="C226" s="378"/>
      <c r="D226" s="329"/>
      <c r="E226" s="359"/>
      <c r="F226" s="359"/>
      <c r="G226" s="314"/>
      <c r="H226" s="379"/>
      <c r="I226" s="311"/>
      <c r="J226" s="311"/>
      <c r="K226" s="311"/>
    </row>
    <row r="227" spans="1:11" ht="62.4">
      <c r="A227" s="312">
        <v>87</v>
      </c>
      <c r="B227" s="349" t="s">
        <v>168</v>
      </c>
      <c r="C227" s="378">
        <v>34</v>
      </c>
      <c r="D227" s="329" t="s">
        <v>25</v>
      </c>
      <c r="E227" s="359"/>
      <c r="F227" s="359"/>
      <c r="G227" s="314"/>
      <c r="H227" s="162">
        <v>0</v>
      </c>
      <c r="I227" s="162">
        <v>0</v>
      </c>
      <c r="J227" s="311">
        <f t="shared" si="6"/>
        <v>0</v>
      </c>
      <c r="K227" s="311">
        <f t="shared" si="7"/>
        <v>0</v>
      </c>
    </row>
    <row r="228" spans="1:11">
      <c r="B228" s="349"/>
      <c r="C228" s="378"/>
      <c r="D228" s="329"/>
      <c r="E228" s="359"/>
      <c r="F228" s="359"/>
      <c r="G228" s="314"/>
      <c r="H228" s="379"/>
      <c r="I228" s="339"/>
      <c r="J228" s="311"/>
      <c r="K228" s="311"/>
    </row>
    <row r="229" spans="1:11" ht="62.4">
      <c r="A229" s="312">
        <v>88</v>
      </c>
      <c r="B229" s="349" t="s">
        <v>169</v>
      </c>
      <c r="C229" s="378">
        <v>4</v>
      </c>
      <c r="D229" s="329" t="s">
        <v>25</v>
      </c>
      <c r="E229" s="359"/>
      <c r="F229" s="359"/>
      <c r="G229" s="314"/>
      <c r="H229" s="162">
        <v>0</v>
      </c>
      <c r="I229" s="162">
        <v>0</v>
      </c>
      <c r="J229" s="311">
        <f t="shared" si="6"/>
        <v>0</v>
      </c>
      <c r="K229" s="311">
        <f t="shared" si="7"/>
        <v>0</v>
      </c>
    </row>
    <row r="230" spans="1:11">
      <c r="B230" s="349"/>
      <c r="C230" s="378"/>
      <c r="D230" s="329"/>
      <c r="E230" s="359"/>
      <c r="F230" s="359"/>
      <c r="G230" s="314"/>
      <c r="H230" s="311"/>
      <c r="I230" s="311"/>
      <c r="J230" s="311"/>
      <c r="K230" s="311"/>
    </row>
    <row r="231" spans="1:11" s="214" customFormat="1" ht="31.5" customHeight="1">
      <c r="A231" s="329">
        <v>89</v>
      </c>
      <c r="B231" s="329" t="s">
        <v>588</v>
      </c>
      <c r="C231" s="381">
        <v>19</v>
      </c>
      <c r="D231" s="329" t="s">
        <v>25</v>
      </c>
      <c r="E231" s="326"/>
      <c r="F231" s="326"/>
      <c r="G231" s="338"/>
      <c r="H231" s="358">
        <v>0</v>
      </c>
      <c r="I231" s="162">
        <v>0</v>
      </c>
      <c r="J231" s="358">
        <f t="shared" ref="J231:J239" si="8">C231*H231</f>
        <v>0</v>
      </c>
      <c r="K231" s="311">
        <f t="shared" ref="K231:K239" si="9">C231*I231</f>
        <v>0</v>
      </c>
    </row>
    <row r="232" spans="1:11" s="214" customFormat="1">
      <c r="A232" s="329"/>
      <c r="B232" s="329"/>
      <c r="C232" s="381"/>
      <c r="D232" s="329"/>
      <c r="E232" s="326"/>
      <c r="F232" s="326"/>
      <c r="G232" s="338"/>
      <c r="H232" s="311"/>
      <c r="I232" s="311"/>
      <c r="J232" s="311"/>
      <c r="K232" s="311"/>
    </row>
    <row r="233" spans="1:11" s="214" customFormat="1" ht="31.2">
      <c r="A233" s="329">
        <v>90</v>
      </c>
      <c r="B233" s="329" t="s">
        <v>589</v>
      </c>
      <c r="C233" s="381">
        <v>17</v>
      </c>
      <c r="D233" s="329" t="s">
        <v>25</v>
      </c>
      <c r="E233" s="326"/>
      <c r="F233" s="326"/>
      <c r="G233" s="338"/>
      <c r="H233" s="358">
        <v>0</v>
      </c>
      <c r="I233" s="162">
        <v>0</v>
      </c>
      <c r="J233" s="358">
        <f t="shared" si="8"/>
        <v>0</v>
      </c>
      <c r="K233" s="311">
        <f t="shared" si="9"/>
        <v>0</v>
      </c>
    </row>
    <row r="234" spans="1:11" s="214" customFormat="1">
      <c r="A234" s="329"/>
      <c r="B234" s="329"/>
      <c r="C234" s="381"/>
      <c r="D234" s="329"/>
      <c r="E234" s="326"/>
      <c r="F234" s="326"/>
      <c r="G234" s="338"/>
      <c r="H234" s="311"/>
      <c r="I234" s="311"/>
      <c r="J234" s="311"/>
      <c r="K234" s="311"/>
    </row>
    <row r="235" spans="1:11" s="214" customFormat="1">
      <c r="A235" s="329">
        <v>91</v>
      </c>
      <c r="B235" s="349" t="s">
        <v>328</v>
      </c>
      <c r="C235" s="381">
        <v>24</v>
      </c>
      <c r="D235" s="329" t="s">
        <v>25</v>
      </c>
      <c r="E235" s="326"/>
      <c r="F235" s="326"/>
      <c r="G235" s="338"/>
      <c r="H235" s="162">
        <v>0</v>
      </c>
      <c r="I235" s="162">
        <v>0</v>
      </c>
      <c r="J235" s="311">
        <f t="shared" si="8"/>
        <v>0</v>
      </c>
      <c r="K235" s="311">
        <f t="shared" si="9"/>
        <v>0</v>
      </c>
    </row>
    <row r="236" spans="1:11" s="214" customFormat="1">
      <c r="A236" s="329"/>
      <c r="B236" s="349"/>
      <c r="C236" s="381"/>
      <c r="D236" s="329"/>
      <c r="E236" s="326"/>
      <c r="F236" s="326"/>
      <c r="G236" s="338"/>
      <c r="H236" s="311"/>
      <c r="I236" s="311"/>
      <c r="J236" s="311"/>
      <c r="K236" s="311"/>
    </row>
    <row r="237" spans="1:11" s="214" customFormat="1">
      <c r="A237" s="329">
        <v>92</v>
      </c>
      <c r="B237" s="349" t="s">
        <v>329</v>
      </c>
      <c r="C237" s="381">
        <v>400</v>
      </c>
      <c r="D237" s="329" t="s">
        <v>25</v>
      </c>
      <c r="E237" s="326"/>
      <c r="F237" s="326"/>
      <c r="G237" s="338"/>
      <c r="H237" s="358">
        <v>0</v>
      </c>
      <c r="I237" s="162">
        <v>0</v>
      </c>
      <c r="J237" s="358">
        <f t="shared" si="8"/>
        <v>0</v>
      </c>
      <c r="K237" s="311">
        <f t="shared" si="9"/>
        <v>0</v>
      </c>
    </row>
    <row r="238" spans="1:11" s="214" customFormat="1">
      <c r="A238" s="329"/>
      <c r="B238" s="349"/>
      <c r="C238" s="381"/>
      <c r="D238" s="329"/>
      <c r="E238" s="326"/>
      <c r="F238" s="326"/>
      <c r="G238" s="338"/>
      <c r="H238" s="311"/>
      <c r="I238" s="311"/>
      <c r="J238" s="311"/>
      <c r="K238" s="311"/>
    </row>
    <row r="239" spans="1:11" s="214" customFormat="1">
      <c r="A239" s="329">
        <v>93</v>
      </c>
      <c r="B239" s="349" t="s">
        <v>330</v>
      </c>
      <c r="C239" s="381">
        <v>5</v>
      </c>
      <c r="D239" s="329" t="s">
        <v>25</v>
      </c>
      <c r="E239" s="326"/>
      <c r="F239" s="326"/>
      <c r="G239" s="338"/>
      <c r="H239" s="162">
        <v>0</v>
      </c>
      <c r="I239" s="162">
        <v>0</v>
      </c>
      <c r="J239" s="311">
        <f t="shared" si="8"/>
        <v>0</v>
      </c>
      <c r="K239" s="311">
        <f t="shared" si="9"/>
        <v>0</v>
      </c>
    </row>
    <row r="240" spans="1:11">
      <c r="C240" s="378"/>
      <c r="D240" s="329"/>
      <c r="E240" s="359"/>
      <c r="F240" s="359"/>
      <c r="G240" s="314"/>
      <c r="H240" s="379"/>
      <c r="I240" s="339"/>
      <c r="J240" s="311"/>
      <c r="K240" s="311"/>
    </row>
    <row r="241" spans="1:11" s="165" customFormat="1" ht="46.8">
      <c r="A241" s="382">
        <v>94</v>
      </c>
      <c r="B241" s="383" t="s">
        <v>365</v>
      </c>
      <c r="C241" s="384">
        <v>2</v>
      </c>
      <c r="D241" s="382" t="s">
        <v>25</v>
      </c>
      <c r="E241" s="385"/>
      <c r="F241" s="386"/>
      <c r="G241" s="387"/>
      <c r="H241" s="166">
        <v>0</v>
      </c>
      <c r="I241" s="166">
        <v>0</v>
      </c>
      <c r="J241" s="388">
        <f t="shared" ref="J241" si="10">C241*H241</f>
        <v>0</v>
      </c>
      <c r="K241" s="388">
        <f t="shared" ref="K241" si="11">C241*I241</f>
        <v>0</v>
      </c>
    </row>
    <row r="242" spans="1:11">
      <c r="C242" s="378"/>
      <c r="D242" s="329"/>
      <c r="E242" s="359"/>
      <c r="F242" s="359"/>
      <c r="G242" s="314"/>
      <c r="H242" s="379"/>
      <c r="I242" s="339"/>
      <c r="J242" s="311"/>
      <c r="K242" s="311"/>
    </row>
    <row r="243" spans="1:11">
      <c r="A243" s="329"/>
      <c r="B243" s="330" t="s">
        <v>170</v>
      </c>
      <c r="C243" s="334"/>
      <c r="D243" s="329"/>
      <c r="E243" s="359"/>
      <c r="F243" s="359"/>
      <c r="G243" s="314"/>
      <c r="H243" s="311"/>
      <c r="I243" s="340"/>
      <c r="J243" s="350">
        <f>SUM(J205:J240)</f>
        <v>0</v>
      </c>
      <c r="K243" s="360">
        <f>SUM(K205:K240)</f>
        <v>0</v>
      </c>
    </row>
    <row r="244" spans="1:11">
      <c r="A244" s="329"/>
      <c r="B244" s="335"/>
      <c r="C244" s="334"/>
      <c r="D244" s="389"/>
      <c r="E244" s="359"/>
      <c r="F244" s="359"/>
      <c r="G244" s="314"/>
      <c r="H244" s="311"/>
      <c r="I244" s="340"/>
      <c r="J244" s="311"/>
      <c r="K244" s="311"/>
    </row>
    <row r="245" spans="1:11">
      <c r="A245" s="329"/>
      <c r="B245" s="330" t="s">
        <v>171</v>
      </c>
      <c r="C245" s="334"/>
      <c r="D245" s="389"/>
      <c r="E245" s="359"/>
      <c r="F245" s="359"/>
      <c r="G245" s="314"/>
      <c r="H245" s="311"/>
      <c r="I245" s="340"/>
      <c r="J245" s="311"/>
      <c r="K245" s="311"/>
    </row>
    <row r="246" spans="1:11" s="165" customFormat="1">
      <c r="A246" s="382">
        <v>95</v>
      </c>
      <c r="B246" s="390" t="s">
        <v>366</v>
      </c>
      <c r="C246" s="382">
        <v>2</v>
      </c>
      <c r="D246" s="382" t="s">
        <v>84</v>
      </c>
      <c r="E246" s="391"/>
      <c r="F246" s="391"/>
      <c r="G246" s="392"/>
      <c r="H246" s="166">
        <v>0</v>
      </c>
      <c r="I246" s="166">
        <v>0</v>
      </c>
      <c r="J246" s="388">
        <f t="shared" ref="J246" si="12">C246*H246</f>
        <v>0</v>
      </c>
      <c r="K246" s="388">
        <f t="shared" ref="K246" si="13">C246*I246</f>
        <v>0</v>
      </c>
    </row>
    <row r="247" spans="1:11" s="165" customFormat="1">
      <c r="A247" s="382"/>
      <c r="B247" s="393"/>
      <c r="C247" s="394"/>
      <c r="D247" s="395"/>
      <c r="E247" s="391"/>
      <c r="F247" s="391"/>
      <c r="G247" s="392"/>
      <c r="H247" s="396"/>
      <c r="I247" s="382"/>
      <c r="J247" s="397"/>
      <c r="K247" s="397"/>
    </row>
    <row r="248" spans="1:11" s="165" customFormat="1" ht="46.8">
      <c r="A248" s="382">
        <v>96</v>
      </c>
      <c r="B248" s="390" t="s">
        <v>367</v>
      </c>
      <c r="C248" s="382">
        <v>26</v>
      </c>
      <c r="D248" s="382" t="s">
        <v>84</v>
      </c>
      <c r="E248" s="391"/>
      <c r="F248" s="391"/>
      <c r="G248" s="392"/>
      <c r="H248" s="166">
        <v>0</v>
      </c>
      <c r="I248" s="166">
        <v>0</v>
      </c>
      <c r="J248" s="388">
        <f t="shared" ref="J248" si="14">C248*H248</f>
        <v>0</v>
      </c>
      <c r="K248" s="388">
        <f t="shared" ref="K248" si="15">C248*I248</f>
        <v>0</v>
      </c>
    </row>
    <row r="249" spans="1:11" s="165" customFormat="1">
      <c r="A249" s="382"/>
      <c r="B249" s="390"/>
      <c r="C249" s="382"/>
      <c r="D249" s="382"/>
      <c r="E249" s="391"/>
      <c r="F249" s="391"/>
      <c r="G249" s="392"/>
      <c r="H249" s="397"/>
      <c r="I249" s="395"/>
      <c r="J249" s="397"/>
      <c r="K249" s="397"/>
    </row>
    <row r="250" spans="1:11" s="165" customFormat="1" ht="31.2">
      <c r="A250" s="382">
        <v>97</v>
      </c>
      <c r="B250" s="390" t="s">
        <v>174</v>
      </c>
      <c r="C250" s="382">
        <v>1</v>
      </c>
      <c r="D250" s="382" t="s">
        <v>84</v>
      </c>
      <c r="E250" s="391"/>
      <c r="F250" s="391"/>
      <c r="G250" s="392"/>
      <c r="H250" s="166">
        <v>0</v>
      </c>
      <c r="I250" s="166">
        <v>0</v>
      </c>
      <c r="J250" s="388">
        <f t="shared" ref="J250" si="16">C250*H250</f>
        <v>0</v>
      </c>
      <c r="K250" s="388">
        <f t="shared" ref="K250" si="17">C250*I250</f>
        <v>0</v>
      </c>
    </row>
    <row r="251" spans="1:11" s="165" customFormat="1">
      <c r="A251" s="382"/>
      <c r="B251" s="393"/>
      <c r="C251" s="394"/>
      <c r="D251" s="382"/>
      <c r="E251" s="391"/>
      <c r="F251" s="391"/>
      <c r="G251" s="392"/>
      <c r="H251" s="397"/>
      <c r="I251" s="395"/>
      <c r="J251" s="397"/>
      <c r="K251" s="397"/>
    </row>
    <row r="252" spans="1:11" s="165" customFormat="1" ht="31.5" customHeight="1">
      <c r="A252" s="382">
        <v>98</v>
      </c>
      <c r="B252" s="390" t="s">
        <v>368</v>
      </c>
      <c r="C252" s="396">
        <v>26</v>
      </c>
      <c r="D252" s="382" t="s">
        <v>84</v>
      </c>
      <c r="E252" s="391"/>
      <c r="F252" s="391"/>
      <c r="G252" s="392"/>
      <c r="H252" s="166">
        <v>0</v>
      </c>
      <c r="I252" s="166">
        <v>0</v>
      </c>
      <c r="J252" s="388">
        <f t="shared" ref="J252" si="18">C252*H252</f>
        <v>0</v>
      </c>
      <c r="K252" s="388">
        <f t="shared" ref="K252" si="19">C252*I252</f>
        <v>0</v>
      </c>
    </row>
    <row r="253" spans="1:11" s="165" customFormat="1">
      <c r="A253" s="382"/>
      <c r="B253" s="390"/>
      <c r="C253" s="396"/>
      <c r="D253" s="382"/>
      <c r="E253" s="391"/>
      <c r="F253" s="391"/>
      <c r="G253" s="392"/>
      <c r="H253" s="397"/>
      <c r="I253" s="395"/>
      <c r="J253" s="397"/>
      <c r="K253" s="397"/>
    </row>
    <row r="254" spans="1:11" s="165" customFormat="1" ht="31.5" customHeight="1">
      <c r="A254" s="382">
        <v>99</v>
      </c>
      <c r="B254" s="390" t="s">
        <v>369</v>
      </c>
      <c r="C254" s="396">
        <v>1</v>
      </c>
      <c r="D254" s="382" t="s">
        <v>84</v>
      </c>
      <c r="E254" s="391"/>
      <c r="F254" s="391"/>
      <c r="G254" s="392"/>
      <c r="H254" s="166">
        <v>0</v>
      </c>
      <c r="I254" s="166">
        <v>0</v>
      </c>
      <c r="J254" s="388">
        <f t="shared" ref="J254" si="20">C254*H254</f>
        <v>0</v>
      </c>
      <c r="K254" s="388">
        <f t="shared" ref="K254" si="21">C254*I254</f>
        <v>0</v>
      </c>
    </row>
    <row r="255" spans="1:11" s="165" customFormat="1">
      <c r="A255" s="382"/>
      <c r="B255" s="390"/>
      <c r="C255" s="396"/>
      <c r="D255" s="382"/>
      <c r="E255" s="391"/>
      <c r="F255" s="391"/>
      <c r="G255" s="392"/>
      <c r="H255" s="397"/>
      <c r="I255" s="395"/>
      <c r="J255" s="397"/>
      <c r="K255" s="397"/>
    </row>
    <row r="256" spans="1:11" s="165" customFormat="1" ht="31.5" customHeight="1">
      <c r="A256" s="382">
        <v>100</v>
      </c>
      <c r="B256" s="390" t="s">
        <v>370</v>
      </c>
      <c r="C256" s="396">
        <v>3</v>
      </c>
      <c r="D256" s="382" t="s">
        <v>84</v>
      </c>
      <c r="E256" s="391"/>
      <c r="F256" s="391"/>
      <c r="G256" s="392"/>
      <c r="H256" s="166">
        <v>0</v>
      </c>
      <c r="I256" s="166">
        <v>0</v>
      </c>
      <c r="J256" s="388">
        <f t="shared" ref="J256" si="22">C256*H256</f>
        <v>0</v>
      </c>
      <c r="K256" s="388">
        <f t="shared" ref="K256" si="23">C256*I256</f>
        <v>0</v>
      </c>
    </row>
    <row r="257" spans="1:11" s="165" customFormat="1">
      <c r="A257" s="382"/>
      <c r="B257" s="390"/>
      <c r="C257" s="396"/>
      <c r="D257" s="382"/>
      <c r="E257" s="391"/>
      <c r="F257" s="391"/>
      <c r="G257" s="392"/>
      <c r="H257" s="397"/>
      <c r="I257" s="395"/>
      <c r="J257" s="397"/>
      <c r="K257" s="397"/>
    </row>
    <row r="258" spans="1:11" s="165" customFormat="1">
      <c r="A258" s="382">
        <v>101</v>
      </c>
      <c r="B258" s="349" t="s">
        <v>590</v>
      </c>
      <c r="C258" s="396">
        <v>40</v>
      </c>
      <c r="D258" s="382" t="s">
        <v>77</v>
      </c>
      <c r="E258" s="391"/>
      <c r="F258" s="391"/>
      <c r="G258" s="392"/>
      <c r="H258" s="166">
        <v>0</v>
      </c>
      <c r="I258" s="166">
        <v>0</v>
      </c>
      <c r="J258" s="388">
        <f t="shared" ref="J258" si="24">C258*H258</f>
        <v>0</v>
      </c>
      <c r="K258" s="388">
        <f t="shared" ref="K258" si="25">C258*I258</f>
        <v>0</v>
      </c>
    </row>
    <row r="259" spans="1:11" s="165" customFormat="1">
      <c r="A259" s="382"/>
      <c r="B259" s="390"/>
      <c r="C259" s="396"/>
      <c r="D259" s="382"/>
      <c r="E259" s="391"/>
      <c r="F259" s="391"/>
      <c r="G259" s="392"/>
      <c r="H259" s="397"/>
      <c r="I259" s="395"/>
      <c r="J259" s="397"/>
      <c r="K259" s="397"/>
    </row>
    <row r="260" spans="1:11" s="165" customFormat="1" ht="31.2">
      <c r="A260" s="382"/>
      <c r="B260" s="390" t="s">
        <v>95</v>
      </c>
      <c r="C260" s="396"/>
      <c r="D260" s="382"/>
      <c r="E260" s="391"/>
      <c r="F260" s="391"/>
      <c r="G260" s="392"/>
      <c r="H260" s="397"/>
      <c r="I260" s="395"/>
      <c r="J260" s="397"/>
      <c r="K260" s="397"/>
    </row>
    <row r="261" spans="1:11" s="165" customFormat="1">
      <c r="A261" s="382"/>
      <c r="B261" s="390"/>
      <c r="C261" s="396"/>
      <c r="D261" s="382"/>
      <c r="E261" s="391"/>
      <c r="F261" s="391"/>
      <c r="G261" s="392"/>
      <c r="H261" s="397"/>
      <c r="I261" s="395"/>
      <c r="J261" s="397"/>
      <c r="K261" s="397"/>
    </row>
    <row r="262" spans="1:11" s="165" customFormat="1">
      <c r="A262" s="382">
        <v>102</v>
      </c>
      <c r="B262" s="390" t="s">
        <v>371</v>
      </c>
      <c r="C262" s="396">
        <v>520</v>
      </c>
      <c r="D262" s="382" t="s">
        <v>77</v>
      </c>
      <c r="E262" s="391"/>
      <c r="F262" s="391"/>
      <c r="G262" s="392"/>
      <c r="H262" s="166">
        <v>0</v>
      </c>
      <c r="I262" s="166">
        <v>0</v>
      </c>
      <c r="J262" s="388">
        <f t="shared" ref="J262" si="26">C262*H262</f>
        <v>0</v>
      </c>
      <c r="K262" s="388">
        <f t="shared" ref="K262" si="27">C262*I262</f>
        <v>0</v>
      </c>
    </row>
    <row r="263" spans="1:11" s="165" customFormat="1">
      <c r="A263" s="382"/>
      <c r="B263" s="390"/>
      <c r="C263" s="396"/>
      <c r="D263" s="382"/>
      <c r="E263" s="391"/>
      <c r="F263" s="391"/>
      <c r="G263" s="392"/>
      <c r="H263" s="397"/>
      <c r="I263" s="395"/>
      <c r="J263" s="397"/>
      <c r="K263" s="397"/>
    </row>
    <row r="264" spans="1:11" s="165" customFormat="1">
      <c r="A264" s="382">
        <v>103</v>
      </c>
      <c r="B264" s="390" t="s">
        <v>372</v>
      </c>
      <c r="C264" s="396">
        <v>25</v>
      </c>
      <c r="D264" s="382" t="s">
        <v>77</v>
      </c>
      <c r="E264" s="391"/>
      <c r="F264" s="391"/>
      <c r="G264" s="392"/>
      <c r="H264" s="166">
        <v>0</v>
      </c>
      <c r="I264" s="166">
        <v>0</v>
      </c>
      <c r="J264" s="388">
        <f t="shared" ref="J264" si="28">C264*H264</f>
        <v>0</v>
      </c>
      <c r="K264" s="388">
        <f t="shared" ref="K264" si="29">C264*I264</f>
        <v>0</v>
      </c>
    </row>
    <row r="265" spans="1:11" s="165" customFormat="1">
      <c r="A265" s="382"/>
      <c r="B265" s="390"/>
      <c r="C265" s="396"/>
      <c r="D265" s="382"/>
      <c r="E265" s="391"/>
      <c r="F265" s="391"/>
      <c r="G265" s="392"/>
      <c r="H265" s="397"/>
      <c r="I265" s="395"/>
      <c r="J265" s="397"/>
      <c r="K265" s="397"/>
    </row>
    <row r="266" spans="1:11" s="165" customFormat="1">
      <c r="A266" s="382">
        <v>104</v>
      </c>
      <c r="B266" s="390" t="s">
        <v>373</v>
      </c>
      <c r="C266" s="396">
        <v>40</v>
      </c>
      <c r="D266" s="382" t="s">
        <v>77</v>
      </c>
      <c r="E266" s="391"/>
      <c r="F266" s="391"/>
      <c r="G266" s="392"/>
      <c r="H266" s="166">
        <v>0</v>
      </c>
      <c r="I266" s="166">
        <v>0</v>
      </c>
      <c r="J266" s="388">
        <f t="shared" ref="J266" si="30">C266*H266</f>
        <v>0</v>
      </c>
      <c r="K266" s="388">
        <f t="shared" ref="K266" si="31">C266*I266</f>
        <v>0</v>
      </c>
    </row>
    <row r="267" spans="1:11">
      <c r="A267" s="329"/>
      <c r="B267" s="335"/>
      <c r="C267" s="334"/>
      <c r="D267" s="389"/>
      <c r="E267" s="359"/>
      <c r="F267" s="359"/>
      <c r="G267" s="314"/>
      <c r="H267" s="311"/>
      <c r="I267" s="340"/>
      <c r="J267" s="311"/>
      <c r="K267" s="311"/>
    </row>
    <row r="268" spans="1:11" ht="46.8">
      <c r="A268" s="329">
        <v>105</v>
      </c>
      <c r="B268" s="349" t="s">
        <v>172</v>
      </c>
      <c r="C268" s="329">
        <v>1</v>
      </c>
      <c r="D268" s="312" t="s">
        <v>84</v>
      </c>
      <c r="E268" s="359"/>
      <c r="F268" s="359"/>
      <c r="G268" s="314"/>
      <c r="H268" s="162">
        <v>0</v>
      </c>
      <c r="I268" s="162">
        <v>0</v>
      </c>
      <c r="J268" s="311">
        <f t="shared" si="6"/>
        <v>0</v>
      </c>
      <c r="K268" s="311">
        <f t="shared" si="7"/>
        <v>0</v>
      </c>
    </row>
    <row r="269" spans="1:11">
      <c r="A269" s="329"/>
      <c r="B269" s="335"/>
      <c r="C269" s="334"/>
      <c r="D269" s="389"/>
      <c r="E269" s="359"/>
      <c r="F269" s="359"/>
      <c r="G269" s="314"/>
      <c r="H269" s="339"/>
      <c r="I269" s="340"/>
      <c r="J269" s="311"/>
      <c r="K269" s="311"/>
    </row>
    <row r="270" spans="1:11" ht="46.8">
      <c r="A270" s="329">
        <v>106</v>
      </c>
      <c r="B270" s="349" t="s">
        <v>173</v>
      </c>
      <c r="C270" s="329">
        <v>1</v>
      </c>
      <c r="D270" s="312" t="s">
        <v>84</v>
      </c>
      <c r="E270" s="359"/>
      <c r="F270" s="359"/>
      <c r="G270" s="314"/>
      <c r="H270" s="162">
        <v>0</v>
      </c>
      <c r="I270" s="162">
        <v>0</v>
      </c>
      <c r="J270" s="311">
        <f t="shared" si="6"/>
        <v>0</v>
      </c>
      <c r="K270" s="311">
        <f t="shared" si="7"/>
        <v>0</v>
      </c>
    </row>
    <row r="271" spans="1:11">
      <c r="A271" s="329"/>
      <c r="B271" s="349"/>
      <c r="C271" s="329"/>
      <c r="E271" s="359"/>
      <c r="F271" s="359"/>
      <c r="G271" s="314"/>
      <c r="H271" s="311"/>
      <c r="I271" s="379"/>
      <c r="J271" s="311"/>
      <c r="K271" s="311"/>
    </row>
    <row r="272" spans="1:11" ht="31.2">
      <c r="A272" s="329">
        <v>107</v>
      </c>
      <c r="B272" s="349" t="s">
        <v>174</v>
      </c>
      <c r="C272" s="329">
        <v>1</v>
      </c>
      <c r="D272" s="312" t="s">
        <v>84</v>
      </c>
      <c r="E272" s="359"/>
      <c r="F272" s="359"/>
      <c r="G272" s="314"/>
      <c r="H272" s="162">
        <v>0</v>
      </c>
      <c r="I272" s="162">
        <v>0</v>
      </c>
      <c r="J272" s="311">
        <f t="shared" si="6"/>
        <v>0</v>
      </c>
      <c r="K272" s="311">
        <f t="shared" si="7"/>
        <v>0</v>
      </c>
    </row>
    <row r="273" spans="1:11">
      <c r="A273" s="329"/>
      <c r="B273" s="335"/>
      <c r="C273" s="334"/>
      <c r="D273" s="329"/>
      <c r="E273" s="359"/>
      <c r="F273" s="359"/>
      <c r="G273" s="314"/>
      <c r="H273" s="311"/>
      <c r="I273" s="379"/>
      <c r="J273" s="311"/>
      <c r="K273" s="311"/>
    </row>
    <row r="274" spans="1:11" ht="31.2">
      <c r="A274" s="329">
        <v>108</v>
      </c>
      <c r="B274" s="349" t="s">
        <v>175</v>
      </c>
      <c r="C274" s="339">
        <v>4</v>
      </c>
      <c r="D274" s="329" t="s">
        <v>84</v>
      </c>
      <c r="E274" s="359"/>
      <c r="F274" s="359"/>
      <c r="G274" s="314"/>
      <c r="H274" s="162">
        <v>0</v>
      </c>
      <c r="I274" s="162">
        <v>0</v>
      </c>
      <c r="J274" s="311">
        <f t="shared" si="6"/>
        <v>0</v>
      </c>
      <c r="K274" s="311">
        <f t="shared" si="7"/>
        <v>0</v>
      </c>
    </row>
    <row r="275" spans="1:11">
      <c r="A275" s="329"/>
      <c r="B275" s="349"/>
      <c r="C275" s="339"/>
      <c r="D275" s="329"/>
      <c r="E275" s="359"/>
      <c r="F275" s="359"/>
      <c r="G275" s="314"/>
      <c r="H275" s="311"/>
      <c r="I275" s="379"/>
      <c r="J275" s="311"/>
      <c r="K275" s="311"/>
    </row>
    <row r="276" spans="1:11" ht="31.2">
      <c r="A276" s="329">
        <v>109</v>
      </c>
      <c r="B276" s="349" t="s">
        <v>176</v>
      </c>
      <c r="C276" s="339">
        <v>2</v>
      </c>
      <c r="D276" s="329" t="s">
        <v>84</v>
      </c>
      <c r="E276" s="359"/>
      <c r="F276" s="359"/>
      <c r="G276" s="314"/>
      <c r="H276" s="162">
        <v>0</v>
      </c>
      <c r="I276" s="162">
        <v>0</v>
      </c>
      <c r="J276" s="311">
        <f t="shared" si="6"/>
        <v>0</v>
      </c>
      <c r="K276" s="311">
        <f t="shared" si="7"/>
        <v>0</v>
      </c>
    </row>
    <row r="277" spans="1:11">
      <c r="A277" s="329"/>
      <c r="B277" s="349"/>
      <c r="C277" s="339"/>
      <c r="D277" s="329"/>
      <c r="E277" s="359"/>
      <c r="F277" s="359"/>
      <c r="G277" s="314"/>
      <c r="H277" s="311"/>
      <c r="I277" s="379"/>
      <c r="J277" s="311"/>
      <c r="K277" s="311"/>
    </row>
    <row r="278" spans="1:11">
      <c r="A278" s="329"/>
      <c r="B278" s="330" t="s">
        <v>177</v>
      </c>
      <c r="C278" s="339"/>
      <c r="D278" s="329"/>
      <c r="E278" s="359"/>
      <c r="F278" s="359"/>
      <c r="G278" s="314"/>
      <c r="H278" s="311"/>
      <c r="I278" s="379"/>
      <c r="J278" s="350">
        <f>SUM(J244:J277)</f>
        <v>0</v>
      </c>
      <c r="K278" s="360">
        <f>SUM(K244:K277)</f>
        <v>0</v>
      </c>
    </row>
    <row r="279" spans="1:11">
      <c r="A279" s="329"/>
      <c r="B279" s="349"/>
      <c r="C279" s="339"/>
      <c r="D279" s="329"/>
      <c r="E279" s="359"/>
      <c r="F279" s="359"/>
      <c r="G279" s="314"/>
      <c r="H279" s="311"/>
      <c r="I279" s="379"/>
      <c r="J279" s="311"/>
      <c r="K279" s="311"/>
    </row>
    <row r="280" spans="1:11">
      <c r="B280" s="330" t="s">
        <v>178</v>
      </c>
      <c r="C280" s="329"/>
      <c r="D280" s="329"/>
      <c r="E280" s="359"/>
      <c r="F280" s="359"/>
      <c r="G280" s="314"/>
      <c r="H280" s="311"/>
      <c r="I280" s="379"/>
      <c r="J280" s="311"/>
      <c r="K280" s="311"/>
    </row>
    <row r="281" spans="1:11">
      <c r="B281" s="329"/>
      <c r="C281" s="361"/>
      <c r="D281" s="361"/>
      <c r="E281" s="313"/>
      <c r="F281" s="359"/>
      <c r="G281" s="314"/>
      <c r="H281" s="311"/>
      <c r="I281" s="379"/>
      <c r="J281" s="311"/>
      <c r="K281" s="311"/>
    </row>
    <row r="282" spans="1:11">
      <c r="A282" s="312">
        <v>110</v>
      </c>
      <c r="B282" s="349" t="s">
        <v>179</v>
      </c>
      <c r="C282" s="329">
        <v>10</v>
      </c>
      <c r="D282" s="329" t="s">
        <v>180</v>
      </c>
      <c r="E282" s="313"/>
      <c r="F282" s="359"/>
      <c r="G282" s="314"/>
      <c r="H282" s="358">
        <v>0</v>
      </c>
      <c r="I282" s="162">
        <v>0</v>
      </c>
      <c r="J282" s="358">
        <f t="shared" ref="J282:J286" si="32">C282*H282</f>
        <v>0</v>
      </c>
      <c r="K282" s="311">
        <f>C282*I282</f>
        <v>0</v>
      </c>
    </row>
    <row r="283" spans="1:11">
      <c r="B283" s="349"/>
      <c r="C283" s="398"/>
      <c r="D283" s="398"/>
      <c r="E283" s="313"/>
      <c r="F283" s="359"/>
      <c r="G283" s="314"/>
      <c r="H283" s="311"/>
      <c r="I283" s="311"/>
      <c r="J283" s="311"/>
      <c r="K283" s="311"/>
    </row>
    <row r="284" spans="1:11" ht="31.2">
      <c r="A284" s="312">
        <v>111</v>
      </c>
      <c r="B284" s="349" t="s">
        <v>181</v>
      </c>
      <c r="C284" s="329">
        <v>12</v>
      </c>
      <c r="D284" s="329" t="s">
        <v>180</v>
      </c>
      <c r="E284" s="313"/>
      <c r="F284" s="359"/>
      <c r="G284" s="314"/>
      <c r="H284" s="162">
        <v>0</v>
      </c>
      <c r="I284" s="162">
        <v>0</v>
      </c>
      <c r="J284" s="311">
        <f t="shared" si="32"/>
        <v>0</v>
      </c>
      <c r="K284" s="311">
        <f>C284*I284</f>
        <v>0</v>
      </c>
    </row>
    <row r="285" spans="1:11">
      <c r="A285" s="329"/>
      <c r="B285" s="349"/>
      <c r="C285" s="329"/>
      <c r="D285" s="329"/>
      <c r="E285" s="337"/>
      <c r="F285" s="326"/>
      <c r="G285" s="338"/>
      <c r="H285" s="311"/>
      <c r="I285" s="311"/>
      <c r="J285" s="311"/>
      <c r="K285" s="311"/>
    </row>
    <row r="286" spans="1:11" ht="109.2">
      <c r="A286" s="329">
        <v>112</v>
      </c>
      <c r="B286" s="349" t="s">
        <v>326</v>
      </c>
      <c r="C286" s="329">
        <v>60</v>
      </c>
      <c r="D286" s="329" t="s">
        <v>180</v>
      </c>
      <c r="E286" s="337"/>
      <c r="F286" s="326"/>
      <c r="G286" s="338"/>
      <c r="H286" s="358">
        <v>0</v>
      </c>
      <c r="I286" s="162">
        <v>0</v>
      </c>
      <c r="J286" s="358">
        <f t="shared" si="32"/>
        <v>0</v>
      </c>
      <c r="K286" s="311">
        <f>C286*I286</f>
        <v>0</v>
      </c>
    </row>
    <row r="287" spans="1:11">
      <c r="B287" s="349"/>
      <c r="C287" s="329"/>
      <c r="D287" s="329"/>
      <c r="E287" s="313"/>
      <c r="F287" s="359"/>
      <c r="G287" s="314"/>
      <c r="H287" s="311"/>
      <c r="I287" s="311"/>
      <c r="J287" s="311"/>
      <c r="K287" s="311"/>
    </row>
    <row r="288" spans="1:11">
      <c r="B288" s="330" t="s">
        <v>182</v>
      </c>
      <c r="C288" s="329"/>
      <c r="D288" s="329"/>
      <c r="E288" s="313"/>
      <c r="F288" s="359"/>
      <c r="G288" s="314"/>
      <c r="H288" s="311"/>
      <c r="I288" s="311"/>
      <c r="J288" s="360">
        <f>SUM(J282:J287)</f>
        <v>0</v>
      </c>
      <c r="K288" s="360">
        <f>SUM(K282:K287)</f>
        <v>0</v>
      </c>
    </row>
    <row r="289" spans="1:11">
      <c r="B289" s="329"/>
      <c r="C289" s="329"/>
      <c r="D289" s="329"/>
      <c r="E289" s="313"/>
      <c r="F289" s="359"/>
      <c r="G289" s="314"/>
      <c r="H289" s="311"/>
      <c r="I289" s="311"/>
      <c r="K289" s="311"/>
    </row>
    <row r="290" spans="1:11">
      <c r="A290" s="312">
        <v>113</v>
      </c>
      <c r="B290" s="349" t="s">
        <v>537</v>
      </c>
      <c r="C290" s="382">
        <v>800</v>
      </c>
      <c r="D290" s="382" t="s">
        <v>77</v>
      </c>
      <c r="E290" s="313"/>
      <c r="F290" s="359"/>
      <c r="G290" s="314"/>
      <c r="H290" s="162">
        <v>0</v>
      </c>
      <c r="I290" s="162">
        <v>0</v>
      </c>
      <c r="J290" s="311">
        <f t="shared" ref="J290" si="33">C290*H290</f>
        <v>0</v>
      </c>
      <c r="K290" s="311">
        <f>C290*I290</f>
        <v>0</v>
      </c>
    </row>
    <row r="291" spans="1:11">
      <c r="B291" s="370"/>
      <c r="C291" s="382"/>
      <c r="D291" s="382"/>
      <c r="E291" s="313"/>
      <c r="F291" s="359"/>
      <c r="G291" s="314"/>
      <c r="H291" s="311"/>
      <c r="I291" s="311"/>
      <c r="K291" s="311"/>
    </row>
    <row r="292" spans="1:11" ht="31.2">
      <c r="A292" s="312">
        <v>114</v>
      </c>
      <c r="B292" s="355" t="s">
        <v>538</v>
      </c>
      <c r="C292" s="399">
        <v>10</v>
      </c>
      <c r="D292" s="400" t="s">
        <v>77</v>
      </c>
      <c r="E292" s="313"/>
      <c r="F292" s="359"/>
      <c r="G292" s="314"/>
      <c r="H292" s="162">
        <v>0</v>
      </c>
      <c r="I292" s="162">
        <v>0</v>
      </c>
      <c r="J292" s="311">
        <f t="shared" ref="J292" si="34">C292*H292</f>
        <v>0</v>
      </c>
      <c r="K292" s="311">
        <f>C292*I292</f>
        <v>0</v>
      </c>
    </row>
    <row r="293" spans="1:11">
      <c r="B293" s="349"/>
      <c r="C293" s="382"/>
      <c r="D293" s="382"/>
      <c r="E293" s="313"/>
      <c r="F293" s="359"/>
      <c r="G293" s="314"/>
      <c r="H293" s="311"/>
      <c r="I293" s="311"/>
      <c r="K293" s="311"/>
    </row>
    <row r="294" spans="1:11" ht="31.2">
      <c r="A294" s="312">
        <v>115</v>
      </c>
      <c r="B294" s="355" t="s">
        <v>539</v>
      </c>
      <c r="C294" s="399">
        <v>25</v>
      </c>
      <c r="D294" s="400" t="s">
        <v>77</v>
      </c>
      <c r="E294" s="313"/>
      <c r="F294" s="359"/>
      <c r="G294" s="314"/>
      <c r="H294" s="162">
        <v>0</v>
      </c>
      <c r="I294" s="162">
        <v>0</v>
      </c>
      <c r="J294" s="311">
        <f t="shared" ref="J294" si="35">C294*H294</f>
        <v>0</v>
      </c>
      <c r="K294" s="311">
        <f>C294*I294</f>
        <v>0</v>
      </c>
    </row>
    <row r="295" spans="1:11">
      <c r="B295" s="349"/>
      <c r="C295" s="382"/>
      <c r="D295" s="382"/>
      <c r="E295" s="313"/>
      <c r="F295" s="359"/>
      <c r="G295" s="314"/>
      <c r="H295" s="311"/>
      <c r="I295" s="311"/>
      <c r="K295" s="311"/>
    </row>
    <row r="296" spans="1:11" ht="31.2">
      <c r="A296" s="312">
        <v>116</v>
      </c>
      <c r="B296" s="355" t="s">
        <v>540</v>
      </c>
      <c r="C296" s="399">
        <v>25</v>
      </c>
      <c r="D296" s="400" t="s">
        <v>77</v>
      </c>
      <c r="E296" s="313"/>
      <c r="F296" s="359"/>
      <c r="G296" s="314"/>
      <c r="H296" s="162">
        <v>0</v>
      </c>
      <c r="I296" s="162">
        <v>0</v>
      </c>
      <c r="J296" s="311">
        <f t="shared" ref="J296" si="36">C296*H296</f>
        <v>0</v>
      </c>
      <c r="K296" s="311">
        <f>C296*I296</f>
        <v>0</v>
      </c>
    </row>
    <row r="297" spans="1:11">
      <c r="B297" s="349"/>
      <c r="C297" s="382"/>
      <c r="D297" s="382"/>
      <c r="E297" s="313"/>
      <c r="F297" s="359"/>
      <c r="G297" s="314"/>
      <c r="H297" s="311"/>
      <c r="I297" s="311"/>
      <c r="K297" s="311"/>
    </row>
    <row r="298" spans="1:11">
      <c r="A298" s="312">
        <v>117</v>
      </c>
      <c r="B298" s="355" t="s">
        <v>541</v>
      </c>
      <c r="C298" s="399">
        <v>1</v>
      </c>
      <c r="D298" s="400" t="s">
        <v>84</v>
      </c>
      <c r="E298" s="313"/>
      <c r="F298" s="359"/>
      <c r="G298" s="314"/>
      <c r="H298" s="162">
        <v>0</v>
      </c>
      <c r="I298" s="162">
        <v>0</v>
      </c>
      <c r="J298" s="311">
        <f t="shared" ref="J298" si="37">C298*H298</f>
        <v>0</v>
      </c>
      <c r="K298" s="311">
        <f>C298*I298</f>
        <v>0</v>
      </c>
    </row>
    <row r="299" spans="1:11">
      <c r="B299" s="349"/>
      <c r="C299" s="382"/>
      <c r="D299" s="382"/>
      <c r="E299" s="313"/>
      <c r="F299" s="359"/>
      <c r="G299" s="314"/>
      <c r="H299" s="311"/>
      <c r="I299" s="311"/>
      <c r="K299" s="311"/>
    </row>
    <row r="300" spans="1:11">
      <c r="A300" s="312">
        <v>118</v>
      </c>
      <c r="B300" s="312" t="s">
        <v>82</v>
      </c>
      <c r="C300" s="401">
        <v>400</v>
      </c>
      <c r="D300" s="401" t="s">
        <v>77</v>
      </c>
      <c r="E300" s="313"/>
      <c r="F300" s="359"/>
      <c r="G300" s="314"/>
      <c r="H300" s="162">
        <v>0</v>
      </c>
      <c r="I300" s="162">
        <v>0</v>
      </c>
      <c r="J300" s="311">
        <f t="shared" ref="J300" si="38">C300*H300</f>
        <v>0</v>
      </c>
      <c r="K300" s="311">
        <f>C300*I300</f>
        <v>0</v>
      </c>
    </row>
    <row r="301" spans="1:11">
      <c r="C301" s="401"/>
      <c r="D301" s="401"/>
      <c r="E301" s="313"/>
      <c r="F301" s="359"/>
      <c r="G301" s="314"/>
      <c r="H301" s="311"/>
      <c r="I301" s="311"/>
      <c r="K301" s="311"/>
    </row>
    <row r="302" spans="1:11">
      <c r="A302" s="312">
        <v>119</v>
      </c>
      <c r="B302" s="312" t="s">
        <v>83</v>
      </c>
      <c r="C302" s="401">
        <v>300</v>
      </c>
      <c r="D302" s="401" t="s">
        <v>77</v>
      </c>
      <c r="E302" s="313"/>
      <c r="F302" s="359"/>
      <c r="G302" s="314"/>
      <c r="H302" s="162">
        <v>0</v>
      </c>
      <c r="I302" s="162">
        <v>0</v>
      </c>
      <c r="J302" s="311">
        <f t="shared" ref="J302" si="39">C302*H302</f>
        <v>0</v>
      </c>
      <c r="K302" s="311">
        <f>C302*I302</f>
        <v>0</v>
      </c>
    </row>
    <row r="303" spans="1:11">
      <c r="B303" s="349"/>
      <c r="C303" s="382"/>
      <c r="D303" s="382"/>
      <c r="E303" s="313"/>
      <c r="F303" s="359"/>
      <c r="G303" s="314"/>
      <c r="H303" s="311"/>
      <c r="I303" s="311"/>
      <c r="K303" s="311"/>
    </row>
    <row r="304" spans="1:11">
      <c r="A304" s="312">
        <v>120</v>
      </c>
      <c r="B304" s="312" t="s">
        <v>542</v>
      </c>
      <c r="C304" s="401">
        <v>260</v>
      </c>
      <c r="D304" s="401" t="s">
        <v>77</v>
      </c>
      <c r="E304" s="313"/>
      <c r="F304" s="359"/>
      <c r="G304" s="314"/>
      <c r="H304" s="162">
        <v>0</v>
      </c>
      <c r="I304" s="162">
        <v>0</v>
      </c>
      <c r="J304" s="311">
        <f t="shared" ref="J304" si="40">C304*H304</f>
        <v>0</v>
      </c>
      <c r="K304" s="311">
        <f>C304*I304</f>
        <v>0</v>
      </c>
    </row>
    <row r="305" spans="1:11">
      <c r="C305" s="401"/>
      <c r="D305" s="401"/>
      <c r="E305" s="313"/>
      <c r="F305" s="359"/>
      <c r="G305" s="314"/>
      <c r="H305" s="311"/>
      <c r="I305" s="311"/>
      <c r="K305" s="311"/>
    </row>
    <row r="306" spans="1:11" ht="31.2">
      <c r="A306" s="312">
        <v>121</v>
      </c>
      <c r="B306" s="349" t="s">
        <v>543</v>
      </c>
      <c r="C306" s="396">
        <v>2</v>
      </c>
      <c r="D306" s="382" t="s">
        <v>84</v>
      </c>
      <c r="E306" s="313"/>
      <c r="F306" s="359"/>
      <c r="G306" s="314"/>
      <c r="H306" s="162">
        <v>0</v>
      </c>
      <c r="I306" s="162">
        <v>0</v>
      </c>
      <c r="J306" s="311">
        <f t="shared" ref="J306" si="41">C306*H306</f>
        <v>0</v>
      </c>
      <c r="K306" s="311">
        <f>C306*I306</f>
        <v>0</v>
      </c>
    </row>
    <row r="307" spans="1:11">
      <c r="B307" s="349"/>
      <c r="C307" s="382"/>
      <c r="D307" s="382"/>
      <c r="E307" s="313"/>
      <c r="F307" s="359"/>
      <c r="G307" s="314"/>
      <c r="H307" s="311"/>
      <c r="I307" s="311"/>
      <c r="K307" s="311"/>
    </row>
    <row r="308" spans="1:11">
      <c r="A308" s="312">
        <v>122</v>
      </c>
      <c r="B308" s="349" t="s">
        <v>544</v>
      </c>
      <c r="C308" s="382">
        <v>1</v>
      </c>
      <c r="D308" s="382" t="s">
        <v>84</v>
      </c>
      <c r="E308" s="313"/>
      <c r="F308" s="359"/>
      <c r="G308" s="314"/>
      <c r="H308" s="162">
        <v>0</v>
      </c>
      <c r="I308" s="162">
        <v>0</v>
      </c>
      <c r="J308" s="311">
        <f t="shared" ref="J308" si="42">C308*H308</f>
        <v>0</v>
      </c>
      <c r="K308" s="311">
        <f>C308*I308</f>
        <v>0</v>
      </c>
    </row>
    <row r="309" spans="1:11">
      <c r="B309" s="349"/>
      <c r="C309" s="382"/>
      <c r="D309" s="382"/>
      <c r="E309" s="313"/>
      <c r="F309" s="359"/>
      <c r="G309" s="314"/>
      <c r="H309" s="311"/>
      <c r="I309" s="311"/>
      <c r="K309" s="311"/>
    </row>
    <row r="310" spans="1:11">
      <c r="A310" s="312">
        <v>123</v>
      </c>
      <c r="B310" s="349" t="s">
        <v>545</v>
      </c>
      <c r="C310" s="382">
        <v>1</v>
      </c>
      <c r="D310" s="382" t="s">
        <v>84</v>
      </c>
      <c r="E310" s="313"/>
      <c r="F310" s="359"/>
      <c r="G310" s="314"/>
      <c r="H310" s="358">
        <v>0</v>
      </c>
      <c r="I310" s="162">
        <v>0</v>
      </c>
      <c r="J310" s="358">
        <f t="shared" ref="J310" si="43">C310*H310</f>
        <v>0</v>
      </c>
      <c r="K310" s="311">
        <f>C310*I310</f>
        <v>0</v>
      </c>
    </row>
    <row r="311" spans="1:11">
      <c r="B311" s="349"/>
      <c r="C311" s="382"/>
      <c r="D311" s="382"/>
      <c r="E311" s="313"/>
      <c r="F311" s="359"/>
      <c r="G311" s="314"/>
      <c r="H311" s="311"/>
      <c r="I311" s="311"/>
      <c r="K311" s="311"/>
    </row>
    <row r="312" spans="1:11" ht="62.4">
      <c r="A312" s="312">
        <v>124</v>
      </c>
      <c r="B312" s="349" t="s">
        <v>546</v>
      </c>
      <c r="C312" s="382">
        <v>1</v>
      </c>
      <c r="D312" s="382" t="s">
        <v>84</v>
      </c>
      <c r="E312" s="313"/>
      <c r="F312" s="359"/>
      <c r="G312" s="314"/>
      <c r="H312" s="162">
        <v>0</v>
      </c>
      <c r="I312" s="162">
        <v>0</v>
      </c>
      <c r="J312" s="311">
        <f t="shared" ref="J312" si="44">C312*H312</f>
        <v>0</v>
      </c>
      <c r="K312" s="311">
        <f>C312*I312</f>
        <v>0</v>
      </c>
    </row>
    <row r="313" spans="1:11">
      <c r="B313" s="349"/>
      <c r="C313" s="382"/>
      <c r="D313" s="382"/>
      <c r="E313" s="313"/>
      <c r="F313" s="359"/>
      <c r="G313" s="314"/>
      <c r="H313" s="311"/>
      <c r="I313" s="311"/>
      <c r="K313" s="311"/>
    </row>
    <row r="314" spans="1:11" ht="31.2">
      <c r="A314" s="312">
        <v>125</v>
      </c>
      <c r="B314" s="349" t="s">
        <v>547</v>
      </c>
      <c r="C314" s="382">
        <v>1</v>
      </c>
      <c r="D314" s="382" t="s">
        <v>84</v>
      </c>
      <c r="E314" s="313"/>
      <c r="F314" s="359"/>
      <c r="G314" s="314"/>
      <c r="H314" s="358">
        <v>0</v>
      </c>
      <c r="I314" s="162">
        <v>0</v>
      </c>
      <c r="J314" s="358">
        <f t="shared" ref="J314" si="45">C314*H314</f>
        <v>0</v>
      </c>
      <c r="K314" s="311">
        <f>C314*I314</f>
        <v>0</v>
      </c>
    </row>
    <row r="315" spans="1:11">
      <c r="B315" s="349"/>
      <c r="C315" s="382"/>
      <c r="D315" s="382"/>
      <c r="E315" s="313"/>
      <c r="F315" s="359"/>
      <c r="G315" s="314"/>
      <c r="H315" s="311"/>
      <c r="I315" s="311"/>
      <c r="K315" s="311"/>
    </row>
    <row r="316" spans="1:11">
      <c r="A316" s="312">
        <v>126</v>
      </c>
      <c r="B316" s="349" t="s">
        <v>548</v>
      </c>
      <c r="C316" s="382">
        <v>1</v>
      </c>
      <c r="D316" s="382" t="s">
        <v>84</v>
      </c>
      <c r="E316" s="313"/>
      <c r="F316" s="359"/>
      <c r="G316" s="314"/>
      <c r="H316" s="358">
        <v>0</v>
      </c>
      <c r="I316" s="162">
        <v>0</v>
      </c>
      <c r="J316" s="358">
        <f t="shared" ref="J316" si="46">C316*H316</f>
        <v>0</v>
      </c>
      <c r="K316" s="311">
        <f>C316*I316</f>
        <v>0</v>
      </c>
    </row>
    <row r="317" spans="1:11">
      <c r="B317" s="329"/>
      <c r="C317" s="329"/>
      <c r="D317" s="329"/>
      <c r="E317" s="313"/>
      <c r="F317" s="359"/>
      <c r="G317" s="314"/>
      <c r="H317" s="311"/>
      <c r="I317" s="311"/>
      <c r="K317" s="311"/>
    </row>
    <row r="318" spans="1:11">
      <c r="B318" s="330" t="s">
        <v>549</v>
      </c>
      <c r="C318" s="329"/>
      <c r="D318" s="329"/>
      <c r="E318" s="313"/>
      <c r="F318" s="359"/>
      <c r="G318" s="314"/>
      <c r="H318" s="311"/>
      <c r="I318" s="311"/>
      <c r="J318" s="360">
        <f>SUM(J289:J317)</f>
        <v>0</v>
      </c>
      <c r="K318" s="360">
        <f>SUM(K289:K317)</f>
        <v>0</v>
      </c>
    </row>
    <row r="319" spans="1:11">
      <c r="B319" s="329"/>
      <c r="C319" s="329"/>
      <c r="D319" s="329"/>
      <c r="E319" s="313"/>
      <c r="F319" s="359"/>
      <c r="G319" s="314"/>
      <c r="H319" s="311"/>
      <c r="I319" s="311"/>
      <c r="K319" s="311"/>
    </row>
    <row r="320" spans="1:11">
      <c r="B320" s="329"/>
      <c r="C320" s="329"/>
      <c r="D320" s="329"/>
      <c r="E320" s="313"/>
      <c r="F320" s="359"/>
      <c r="G320" s="314"/>
      <c r="H320" s="311"/>
      <c r="I320" s="311"/>
      <c r="K320" s="311"/>
    </row>
    <row r="321" spans="1:11">
      <c r="B321" s="402" t="s">
        <v>183</v>
      </c>
      <c r="C321" s="339"/>
      <c r="D321" s="329"/>
      <c r="E321" s="313"/>
      <c r="F321" s="359"/>
      <c r="G321" s="314"/>
      <c r="H321" s="311"/>
      <c r="I321" s="311"/>
      <c r="K321" s="311"/>
    </row>
    <row r="322" spans="1:11">
      <c r="B322" s="402"/>
      <c r="C322" s="339"/>
      <c r="D322" s="329"/>
      <c r="E322" s="313"/>
      <c r="F322" s="359"/>
      <c r="G322" s="314"/>
      <c r="H322" s="311"/>
      <c r="I322" s="311"/>
      <c r="K322" s="311"/>
    </row>
    <row r="323" spans="1:11">
      <c r="B323" s="329" t="s">
        <v>184</v>
      </c>
      <c r="C323" s="339"/>
      <c r="D323" s="329"/>
      <c r="E323" s="313"/>
      <c r="F323" s="359"/>
      <c r="G323" s="314"/>
      <c r="J323" s="311">
        <f>J47</f>
        <v>0</v>
      </c>
      <c r="K323" s="311">
        <f>K47</f>
        <v>0</v>
      </c>
    </row>
    <row r="324" spans="1:11">
      <c r="A324" s="329"/>
      <c r="B324" s="349" t="s">
        <v>185</v>
      </c>
      <c r="C324" s="339"/>
      <c r="D324" s="329"/>
      <c r="E324" s="313"/>
      <c r="F324" s="359"/>
      <c r="G324" s="403"/>
      <c r="H324" s="311"/>
      <c r="I324" s="311"/>
      <c r="J324" s="311">
        <f>J94</f>
        <v>0</v>
      </c>
      <c r="K324" s="311">
        <f>K94</f>
        <v>0</v>
      </c>
    </row>
    <row r="325" spans="1:11">
      <c r="B325" s="329" t="s">
        <v>186</v>
      </c>
      <c r="C325" s="329"/>
      <c r="D325" s="329"/>
      <c r="E325" s="359"/>
      <c r="F325" s="359"/>
      <c r="G325" s="314"/>
      <c r="H325" s="311"/>
      <c r="I325" s="311"/>
      <c r="J325" s="311">
        <f>J106</f>
        <v>0</v>
      </c>
      <c r="K325" s="311">
        <f>K106</f>
        <v>0</v>
      </c>
    </row>
    <row r="326" spans="1:11">
      <c r="B326" s="349" t="s">
        <v>187</v>
      </c>
      <c r="C326" s="329"/>
      <c r="D326" s="329"/>
      <c r="E326" s="404"/>
      <c r="F326" s="404"/>
      <c r="G326" s="333"/>
      <c r="H326" s="311"/>
      <c r="I326" s="311"/>
      <c r="J326" s="311">
        <f>J137</f>
        <v>0</v>
      </c>
      <c r="K326" s="311">
        <f>K137</f>
        <v>0</v>
      </c>
    </row>
    <row r="327" spans="1:11">
      <c r="B327" s="329" t="s">
        <v>188</v>
      </c>
      <c r="C327" s="329"/>
      <c r="D327" s="329"/>
      <c r="E327" s="404"/>
      <c r="F327" s="404"/>
      <c r="G327" s="333"/>
      <c r="H327" s="311"/>
      <c r="I327" s="311"/>
      <c r="J327" s="311">
        <f>J157</f>
        <v>0</v>
      </c>
      <c r="K327" s="311">
        <f>K157</f>
        <v>0</v>
      </c>
    </row>
    <row r="328" spans="1:11">
      <c r="B328" s="349" t="s">
        <v>189</v>
      </c>
      <c r="C328" s="329"/>
      <c r="D328" s="329"/>
      <c r="E328" s="359"/>
      <c r="F328" s="359"/>
      <c r="G328" s="314"/>
      <c r="H328" s="311"/>
      <c r="I328" s="311"/>
      <c r="J328" s="311">
        <f>J177</f>
        <v>0</v>
      </c>
      <c r="K328" s="311">
        <f>K177</f>
        <v>0</v>
      </c>
    </row>
    <row r="329" spans="1:11">
      <c r="B329" s="349" t="s">
        <v>190</v>
      </c>
      <c r="C329" s="329"/>
      <c r="D329" s="329"/>
      <c r="E329" s="359"/>
      <c r="F329" s="359"/>
      <c r="G329" s="314"/>
      <c r="H329" s="311"/>
      <c r="I329" s="311"/>
      <c r="J329" s="311">
        <f>J193</f>
        <v>0</v>
      </c>
      <c r="K329" s="311">
        <f>K193</f>
        <v>0</v>
      </c>
    </row>
    <row r="330" spans="1:11">
      <c r="B330" s="329" t="s">
        <v>191</v>
      </c>
      <c r="C330" s="329"/>
      <c r="D330" s="329"/>
      <c r="E330" s="359"/>
      <c r="F330" s="359"/>
      <c r="G330" s="314"/>
      <c r="H330" s="311"/>
      <c r="I330" s="311"/>
      <c r="J330" s="311">
        <f>J204</f>
        <v>0</v>
      </c>
      <c r="K330" s="311">
        <f>K204</f>
        <v>0</v>
      </c>
    </row>
    <row r="331" spans="1:11">
      <c r="B331" s="349" t="s">
        <v>192</v>
      </c>
      <c r="C331" s="402"/>
      <c r="D331" s="329"/>
      <c r="E331" s="359"/>
      <c r="F331" s="359"/>
      <c r="G331" s="314"/>
      <c r="H331" s="311"/>
      <c r="I331" s="311"/>
      <c r="J331" s="311">
        <f>J243</f>
        <v>0</v>
      </c>
      <c r="K331" s="311">
        <f>K243</f>
        <v>0</v>
      </c>
    </row>
    <row r="332" spans="1:11">
      <c r="B332" s="329" t="s">
        <v>177</v>
      </c>
      <c r="C332" s="329"/>
      <c r="D332" s="329"/>
      <c r="E332" s="359"/>
      <c r="F332" s="359"/>
      <c r="G332" s="314"/>
      <c r="H332" s="311"/>
      <c r="I332" s="311"/>
      <c r="J332" s="311">
        <f>J278</f>
        <v>0</v>
      </c>
      <c r="K332" s="311">
        <f>K278</f>
        <v>0</v>
      </c>
    </row>
    <row r="333" spans="1:11">
      <c r="B333" s="349" t="s">
        <v>193</v>
      </c>
      <c r="C333" s="329"/>
      <c r="D333" s="339"/>
      <c r="E333" s="359"/>
      <c r="F333" s="359"/>
      <c r="G333" s="314"/>
      <c r="H333" s="311"/>
      <c r="I333" s="311"/>
      <c r="J333" s="311">
        <f>J288</f>
        <v>0</v>
      </c>
      <c r="K333" s="311">
        <f>K288</f>
        <v>0</v>
      </c>
    </row>
    <row r="334" spans="1:11">
      <c r="B334" s="312" t="s">
        <v>550</v>
      </c>
      <c r="D334" s="402"/>
      <c r="E334" s="359"/>
      <c r="F334" s="359"/>
      <c r="G334" s="314"/>
      <c r="H334" s="311"/>
      <c r="I334" s="311"/>
      <c r="J334" s="315">
        <f>J318</f>
        <v>0</v>
      </c>
      <c r="K334" s="315">
        <f>K318</f>
        <v>0</v>
      </c>
    </row>
    <row r="335" spans="1:11">
      <c r="D335" s="402"/>
      <c r="E335" s="359"/>
      <c r="F335" s="359"/>
      <c r="G335" s="314"/>
      <c r="H335" s="311"/>
      <c r="I335" s="311"/>
      <c r="K335" s="311"/>
    </row>
    <row r="336" spans="1:11">
      <c r="A336" s="405"/>
      <c r="B336" s="335" t="s">
        <v>194</v>
      </c>
      <c r="C336" s="405"/>
      <c r="D336" s="402"/>
      <c r="E336" s="406"/>
      <c r="F336" s="406"/>
      <c r="G336" s="403"/>
      <c r="H336" s="350"/>
      <c r="I336" s="350"/>
      <c r="J336" s="360">
        <f>SUM(J323:J335)</f>
        <v>0</v>
      </c>
      <c r="K336" s="350">
        <f>SUM(K323:K335)</f>
        <v>0</v>
      </c>
    </row>
    <row r="337" spans="1:11">
      <c r="B337" s="335"/>
      <c r="D337" s="402"/>
      <c r="E337" s="407"/>
      <c r="F337" s="407"/>
      <c r="G337" s="408"/>
      <c r="H337" s="311"/>
      <c r="I337" s="311"/>
      <c r="K337" s="350">
        <f>J336+K336</f>
        <v>0</v>
      </c>
    </row>
    <row r="338" spans="1:11">
      <c r="A338" s="329"/>
      <c r="B338" s="349"/>
      <c r="C338" s="329"/>
      <c r="D338" s="329"/>
    </row>
    <row r="339" spans="1:11">
      <c r="A339" s="329"/>
      <c r="B339" s="335"/>
      <c r="C339" s="334"/>
      <c r="D339" s="329"/>
    </row>
    <row r="340" spans="1:11">
      <c r="A340" s="329"/>
      <c r="B340" s="335"/>
      <c r="C340" s="334"/>
      <c r="D340" s="329"/>
    </row>
    <row r="341" spans="1:11">
      <c r="A341" s="329"/>
      <c r="B341" s="324"/>
      <c r="C341" s="329"/>
      <c r="D341" s="329"/>
    </row>
    <row r="342" spans="1:11">
      <c r="A342" s="329"/>
      <c r="B342" s="335"/>
      <c r="C342" s="334"/>
      <c r="D342" s="329"/>
    </row>
    <row r="343" spans="1:11">
      <c r="A343" s="329"/>
      <c r="B343" s="349"/>
      <c r="C343" s="329"/>
    </row>
    <row r="344" spans="1:11">
      <c r="A344" s="329"/>
      <c r="B344" s="336"/>
    </row>
    <row r="345" spans="1:11">
      <c r="A345" s="329"/>
      <c r="B345" s="349"/>
      <c r="C345" s="339"/>
      <c r="D345" s="329"/>
    </row>
    <row r="346" spans="1:11">
      <c r="A346" s="329"/>
      <c r="B346" s="335"/>
      <c r="C346" s="334"/>
      <c r="D346" s="329"/>
    </row>
    <row r="347" spans="1:11">
      <c r="A347" s="329"/>
      <c r="B347" s="349"/>
      <c r="C347" s="339"/>
      <c r="D347" s="329"/>
    </row>
    <row r="348" spans="1:11">
      <c r="A348" s="329"/>
      <c r="B348" s="335"/>
      <c r="C348" s="334"/>
      <c r="D348" s="329"/>
    </row>
    <row r="349" spans="1:11">
      <c r="A349" s="329"/>
      <c r="B349" s="349"/>
      <c r="C349" s="339"/>
      <c r="D349" s="329"/>
    </row>
    <row r="350" spans="1:11">
      <c r="A350" s="329"/>
      <c r="B350" s="349"/>
      <c r="C350" s="339"/>
      <c r="D350" s="329"/>
    </row>
    <row r="351" spans="1:11">
      <c r="A351" s="329"/>
      <c r="B351" s="349"/>
      <c r="C351" s="339"/>
      <c r="D351" s="329"/>
    </row>
    <row r="352" spans="1:11">
      <c r="A352" s="329"/>
      <c r="B352" s="349"/>
      <c r="C352" s="339"/>
      <c r="D352" s="329"/>
    </row>
    <row r="353" spans="1:4">
      <c r="A353" s="329"/>
      <c r="B353" s="329"/>
    </row>
    <row r="354" spans="1:4">
      <c r="A354" s="329"/>
      <c r="B354" s="329"/>
    </row>
    <row r="355" spans="1:4">
      <c r="A355" s="329"/>
      <c r="B355" s="329"/>
    </row>
    <row r="356" spans="1:4">
      <c r="A356" s="329"/>
      <c r="B356" s="349"/>
      <c r="C356" s="339"/>
      <c r="D356" s="329"/>
    </row>
    <row r="357" spans="1:4">
      <c r="A357" s="329"/>
      <c r="B357" s="349"/>
      <c r="C357" s="339"/>
      <c r="D357" s="329"/>
    </row>
    <row r="358" spans="1:4">
      <c r="A358" s="329"/>
      <c r="B358" s="349"/>
      <c r="C358" s="339"/>
      <c r="D358" s="329"/>
    </row>
    <row r="359" spans="1:4">
      <c r="A359" s="329"/>
      <c r="B359" s="349"/>
      <c r="C359" s="339"/>
      <c r="D359" s="329"/>
    </row>
    <row r="360" spans="1:4">
      <c r="A360" s="329"/>
      <c r="B360" s="349"/>
      <c r="C360" s="339"/>
      <c r="D360" s="329"/>
    </row>
    <row r="361" spans="1:4">
      <c r="A361" s="329"/>
      <c r="B361" s="335"/>
      <c r="C361" s="334"/>
      <c r="D361" s="329"/>
    </row>
    <row r="363" spans="1:4">
      <c r="A363" s="361"/>
      <c r="B363" s="361"/>
      <c r="C363" s="361"/>
      <c r="D363" s="361"/>
    </row>
    <row r="364" spans="1:4">
      <c r="A364" s="361"/>
      <c r="B364" s="361"/>
      <c r="C364" s="361"/>
      <c r="D364" s="361"/>
    </row>
    <row r="365" spans="1:4">
      <c r="A365" s="361"/>
      <c r="B365" s="361"/>
      <c r="C365" s="361"/>
      <c r="D365" s="361"/>
    </row>
    <row r="366" spans="1:4">
      <c r="A366" s="361"/>
      <c r="B366" s="361"/>
      <c r="C366" s="361"/>
      <c r="D366" s="361"/>
    </row>
    <row r="367" spans="1:4">
      <c r="A367" s="354"/>
      <c r="B367" s="352"/>
      <c r="C367" s="354"/>
      <c r="D367" s="374"/>
    </row>
    <row r="368" spans="1:4">
      <c r="A368" s="367"/>
      <c r="B368" s="352"/>
      <c r="C368" s="367"/>
      <c r="D368" s="354"/>
    </row>
    <row r="369" spans="1:4">
      <c r="A369" s="354"/>
      <c r="B369" s="352"/>
      <c r="C369" s="354"/>
      <c r="D369" s="374"/>
    </row>
    <row r="370" spans="1:4">
      <c r="A370" s="354"/>
      <c r="B370" s="352"/>
      <c r="C370" s="354"/>
      <c r="D370" s="374"/>
    </row>
    <row r="371" spans="1:4">
      <c r="A371" s="354"/>
      <c r="B371" s="352"/>
      <c r="C371" s="354"/>
      <c r="D371" s="374"/>
    </row>
    <row r="372" spans="1:4">
      <c r="A372" s="367"/>
      <c r="B372" s="352"/>
      <c r="C372" s="367"/>
      <c r="D372" s="354"/>
    </row>
    <row r="373" spans="1:4">
      <c r="A373" s="354"/>
      <c r="B373" s="352"/>
      <c r="C373" s="354"/>
      <c r="D373" s="374"/>
    </row>
    <row r="374" spans="1:4">
      <c r="A374" s="354"/>
      <c r="B374" s="352"/>
      <c r="C374" s="354"/>
      <c r="D374" s="374"/>
    </row>
    <row r="375" spans="1:4">
      <c r="A375" s="354"/>
      <c r="B375" s="352"/>
      <c r="C375" s="354"/>
      <c r="D375" s="374"/>
    </row>
    <row r="376" spans="1:4">
      <c r="A376" s="367"/>
      <c r="B376" s="352"/>
      <c r="C376" s="367"/>
      <c r="D376" s="354"/>
    </row>
    <row r="377" spans="1:4">
      <c r="A377" s="354"/>
      <c r="B377" s="352"/>
      <c r="C377" s="354"/>
      <c r="D377" s="374"/>
    </row>
    <row r="378" spans="1:4">
      <c r="A378" s="354"/>
      <c r="B378" s="352"/>
      <c r="C378" s="354"/>
      <c r="D378" s="374"/>
    </row>
    <row r="379" spans="1:4">
      <c r="A379" s="354"/>
      <c r="B379" s="352"/>
      <c r="C379" s="354"/>
      <c r="D379" s="374"/>
    </row>
    <row r="380" spans="1:4">
      <c r="A380" s="367"/>
      <c r="B380" s="352"/>
      <c r="C380" s="367"/>
      <c r="D380" s="354"/>
    </row>
    <row r="381" spans="1:4">
      <c r="A381" s="354"/>
      <c r="B381" s="352"/>
      <c r="C381" s="354"/>
      <c r="D381" s="374"/>
    </row>
    <row r="382" spans="1:4">
      <c r="A382" s="354"/>
      <c r="B382" s="352"/>
      <c r="C382" s="354"/>
      <c r="D382" s="374"/>
    </row>
    <row r="383" spans="1:4">
      <c r="A383" s="354"/>
      <c r="B383" s="352"/>
      <c r="C383" s="354"/>
      <c r="D383" s="374"/>
    </row>
    <row r="384" spans="1:4">
      <c r="A384" s="367"/>
      <c r="B384" s="352"/>
      <c r="C384" s="367"/>
      <c r="D384" s="354"/>
    </row>
    <row r="385" spans="1:4">
      <c r="A385" s="354"/>
      <c r="B385" s="352"/>
      <c r="C385" s="354"/>
      <c r="D385" s="374"/>
    </row>
    <row r="386" spans="1:4">
      <c r="A386" s="354"/>
      <c r="B386" s="352"/>
      <c r="C386" s="354"/>
      <c r="D386" s="374"/>
    </row>
    <row r="387" spans="1:4">
      <c r="A387" s="354"/>
      <c r="B387" s="352"/>
      <c r="C387" s="354"/>
      <c r="D387" s="374"/>
    </row>
    <row r="388" spans="1:4">
      <c r="A388" s="367"/>
      <c r="B388" s="352"/>
      <c r="C388" s="367"/>
      <c r="D388" s="354"/>
    </row>
    <row r="389" spans="1:4">
      <c r="A389" s="354"/>
      <c r="B389" s="352"/>
      <c r="C389" s="354"/>
      <c r="D389" s="374"/>
    </row>
    <row r="390" spans="1:4">
      <c r="A390" s="354"/>
      <c r="B390" s="352"/>
      <c r="C390" s="354"/>
      <c r="D390" s="374"/>
    </row>
    <row r="391" spans="1:4">
      <c r="A391" s="354"/>
      <c r="B391" s="352"/>
      <c r="C391" s="354"/>
      <c r="D391" s="374"/>
    </row>
    <row r="395" spans="1:4">
      <c r="A395" s="367"/>
      <c r="B395" s="352"/>
      <c r="C395" s="354"/>
      <c r="D395" s="374"/>
    </row>
    <row r="396" spans="1:4">
      <c r="A396" s="367"/>
      <c r="B396" s="352"/>
      <c r="C396" s="354"/>
      <c r="D396" s="374"/>
    </row>
    <row r="397" spans="1:4">
      <c r="A397" s="367"/>
      <c r="B397" s="352"/>
      <c r="C397" s="354"/>
      <c r="D397" s="374"/>
    </row>
  </sheetData>
  <sheetProtection algorithmName="SHA-512" hashValue="hjzoVAhKqeAF+J+RyvldArWkYxMckl6rZDcZamY6ieGukPPW4tAnynlZ7RAR787yW0g8NXaf34MSMqc80KgVtA==" saltValue="vYBfUsw0o/BKwsTEt/US8g==" spinCount="100000" sheet="1" objects="1" scenarios="1" formatColumns="0" formatRows="0"/>
  <autoFilter ref="H1:I397">
    <filterColumn colId="0" showButton="0"/>
  </autoFilter>
  <mergeCells count="5">
    <mergeCell ref="A1:K1"/>
    <mergeCell ref="A3:A4"/>
    <mergeCell ref="B3:B4"/>
    <mergeCell ref="C3:C4"/>
    <mergeCell ref="D3:D4"/>
  </mergeCells>
  <pageMargins left="0.70866141732283472" right="0.70866141732283472" top="0.74803149606299213" bottom="0.74803149606299213" header="0.31496062992125984" footer="0.31496062992125984"/>
  <pageSetup paperSize="9" scale="97" orientation="landscape" r:id="rId1"/>
  <rowBreaks count="3" manualBreakCount="3">
    <brk id="109" max="10" man="1"/>
    <brk id="228" max="10" man="1"/>
    <brk id="280"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view="pageBreakPreview" zoomScale="85" zoomScaleNormal="115" zoomScaleSheetLayoutView="85" workbookViewId="0">
      <selection activeCell="G7" sqref="G7"/>
    </sheetView>
  </sheetViews>
  <sheetFormatPr defaultRowHeight="14.4"/>
  <cols>
    <col min="1" max="1" width="3.44140625" style="69" bestFit="1" customWidth="1"/>
    <col min="2" max="2" width="35.6640625" customWidth="1"/>
    <col min="7" max="7" width="13.44140625" style="40" bestFit="1" customWidth="1"/>
    <col min="8" max="8" width="12" style="40" bestFit="1" customWidth="1"/>
    <col min="10" max="10" width="11.33203125" customWidth="1"/>
  </cols>
  <sheetData>
    <row r="1" spans="1:10" ht="18">
      <c r="A1" s="445" t="s">
        <v>293</v>
      </c>
      <c r="B1" s="446"/>
      <c r="C1" s="446"/>
      <c r="D1" s="446"/>
      <c r="E1" s="446"/>
      <c r="F1" s="446"/>
      <c r="G1" s="446"/>
      <c r="H1" s="447"/>
    </row>
    <row r="2" spans="1:10">
      <c r="A2" s="67"/>
      <c r="B2" s="34"/>
      <c r="C2" s="23"/>
      <c r="D2" s="34"/>
      <c r="E2" s="33"/>
      <c r="F2" s="33"/>
      <c r="G2" s="86"/>
      <c r="H2" s="86"/>
    </row>
    <row r="3" spans="1:10">
      <c r="A3" s="67"/>
      <c r="B3" s="34"/>
      <c r="C3" s="23"/>
      <c r="D3" s="34"/>
      <c r="E3" s="33"/>
      <c r="F3" s="33"/>
      <c r="G3" s="86"/>
      <c r="H3" s="86"/>
    </row>
    <row r="4" spans="1:10">
      <c r="A4" s="68"/>
      <c r="B4" s="28" t="s">
        <v>1</v>
      </c>
      <c r="C4" s="27"/>
      <c r="D4" s="26"/>
      <c r="E4" s="25"/>
      <c r="F4" s="25"/>
      <c r="G4" s="83" t="s">
        <v>2</v>
      </c>
      <c r="H4" s="83" t="s">
        <v>3</v>
      </c>
    </row>
    <row r="5" spans="1:10">
      <c r="A5" s="67" t="s">
        <v>291</v>
      </c>
      <c r="B5" s="34" t="s">
        <v>287</v>
      </c>
      <c r="C5" s="23"/>
      <c r="D5" s="34"/>
      <c r="E5" s="33"/>
      <c r="F5" s="33"/>
      <c r="G5" s="86">
        <f>'3.1 Fűtés-hűtés'!I217</f>
        <v>0</v>
      </c>
      <c r="H5" s="86">
        <f>'3.1 Fűtés-hűtés'!J217</f>
        <v>0</v>
      </c>
    </row>
    <row r="6" spans="1:10">
      <c r="A6" s="67" t="s">
        <v>290</v>
      </c>
      <c r="B6" s="34" t="s">
        <v>288</v>
      </c>
      <c r="C6" s="23"/>
      <c r="D6" s="34"/>
      <c r="E6" s="33"/>
      <c r="F6" s="33"/>
      <c r="G6" s="86">
        <f>'3.2 Belső vízellátás-csatorna'!I116</f>
        <v>0</v>
      </c>
      <c r="H6" s="86">
        <f>'3.2 Belső vízellátás-csatorna'!J116</f>
        <v>0</v>
      </c>
    </row>
    <row r="7" spans="1:10">
      <c r="A7" s="67" t="s">
        <v>292</v>
      </c>
      <c r="B7" s="34" t="s">
        <v>289</v>
      </c>
      <c r="C7" s="23"/>
      <c r="D7" s="34"/>
      <c r="E7" s="33"/>
      <c r="F7" s="33"/>
      <c r="G7" s="86">
        <f>'3.3 Szellőzés'!I83</f>
        <v>0</v>
      </c>
      <c r="H7" s="86">
        <f>'3.3 Szellőzés'!J83</f>
        <v>0</v>
      </c>
    </row>
    <row r="8" spans="1:10">
      <c r="A8" s="68"/>
      <c r="B8" s="28" t="s">
        <v>5</v>
      </c>
      <c r="C8" s="27"/>
      <c r="D8" s="26"/>
      <c r="E8" s="25"/>
      <c r="F8" s="25"/>
      <c r="G8" s="83">
        <f>SUM(G5:G7)</f>
        <v>0</v>
      </c>
      <c r="H8" s="83">
        <f>SUM(H5:H7)</f>
        <v>0</v>
      </c>
      <c r="J8" s="40"/>
    </row>
  </sheetData>
  <sheetProtection algorithmName="SHA-512" hashValue="7NIX7s5ftS6qOg1dIER09+iAjsrFaEBIYlCjbBqfPxoLU7sTx9i4ow2uUhvFxvjTRNQnwIjUDpzN3pmmH0eKIw==" saltValue="waqE1yYkbc0rNGQGk8g0ZA==" spinCount="100000" sheet="1" objects="1" scenarios="1" formatColumns="0" formatRows="0"/>
  <mergeCells count="1">
    <mergeCell ref="A1:H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Főösszesítő</vt:lpstr>
      <vt:lpstr>Egyenértékű tétel</vt:lpstr>
      <vt:lpstr>Kiegészítő tájékoztatás</vt:lpstr>
      <vt:lpstr>1. Építészet és tartószerkezet</vt:lpstr>
      <vt:lpstr>1.1 Bontási munkák</vt:lpstr>
      <vt:lpstr>1.2 Építési munkák</vt:lpstr>
      <vt:lpstr>1.3 Szigeteléstechnológia</vt:lpstr>
      <vt:lpstr>2. Épületvillamosság</vt:lpstr>
      <vt:lpstr>3. Épületgépészet</vt:lpstr>
      <vt:lpstr>3.1 Fűtés-hűtés</vt:lpstr>
      <vt:lpstr>3.2 Belső vízellátás-csatorna</vt:lpstr>
      <vt:lpstr>3.3 Szellőzés</vt:lpstr>
      <vt:lpstr>4. Tűzjelző</vt:lpstr>
      <vt:lpstr>bép</vt:lpstr>
      <vt:lpstr>bo</vt:lpstr>
      <vt:lpstr>e</vt:lpstr>
      <vt:lpstr>el</vt:lpstr>
      <vt:lpstr>ép</vt:lpstr>
      <vt:lpstr>fan</vt:lpstr>
      <vt:lpstr>gép</vt:lpstr>
      <vt:lpstr>pas</vt:lpstr>
      <vt:lpstr>'1. Építészet és tartószerkezet'!Print_Area</vt:lpstr>
      <vt:lpstr>'1.1 Bontási munkák'!Print_Area</vt:lpstr>
      <vt:lpstr>'1.2 Építési munkák'!Print_Area</vt:lpstr>
      <vt:lpstr>'1.3 Szigeteléstechnológia'!Print_Area</vt:lpstr>
      <vt:lpstr>'2. Épületvillamosság'!Print_Area</vt:lpstr>
      <vt:lpstr>'3. Épületgépészet'!Print_Area</vt:lpstr>
      <vt:lpstr>'3.1 Fűtés-hűtés'!Print_Area</vt:lpstr>
      <vt:lpstr>'3.2 Belső vízellátás-csatorna'!Print_Area</vt:lpstr>
      <vt:lpstr>'3.3 Szellőzés'!Print_Area</vt:lpstr>
      <vt:lpstr>'4. Tűzjelző'!Print_Area</vt:lpstr>
      <vt:lpstr>Főösszesítő!Print_Area</vt:lpstr>
      <vt:lpstr>tűzj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Titi</dc:creator>
  <cp:lastModifiedBy>Windows-felhasználó</cp:lastModifiedBy>
  <dcterms:created xsi:type="dcterms:W3CDTF">2017-11-05T18:55:21Z</dcterms:created>
  <dcterms:modified xsi:type="dcterms:W3CDTF">2018-02-13T11:27:31Z</dcterms:modified>
</cp:coreProperties>
</file>